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edryfsielkunde\Webiste\2018\"/>
    </mc:Choice>
  </mc:AlternateContent>
  <bookViews>
    <workbookView xWindow="0" yWindow="0" windowWidth="15360" windowHeight="8550"/>
  </bookViews>
  <sheets>
    <sheet name="PrescribedVoorgeskrewe2018" sheetId="3" r:id="rId1"/>
    <sheet name="Sheet1" sheetId="2" r:id="rId2"/>
  </sheets>
  <definedNames>
    <definedName name="_xlnm._FilterDatabase" localSheetId="0" hidden="1">PrescribedVoorgeskrewe2018!$K$1:$K$217</definedName>
  </definedNames>
  <calcPr calcId="162913"/>
</workbook>
</file>

<file path=xl/calcChain.xml><?xml version="1.0" encoding="utf-8"?>
<calcChain xmlns="http://schemas.openxmlformats.org/spreadsheetml/2006/main">
  <c r="D217" i="3" l="1"/>
  <c r="D216" i="3"/>
  <c r="D215" i="3"/>
  <c r="D214" i="3"/>
  <c r="E213" i="3"/>
  <c r="D212" i="3"/>
  <c r="D211" i="3"/>
  <c r="D210" i="3"/>
  <c r="D209" i="3"/>
  <c r="D208" i="3"/>
  <c r="D207" i="3"/>
  <c r="E206" i="3"/>
  <c r="E205" i="3"/>
  <c r="E204" i="3"/>
  <c r="D203" i="3"/>
  <c r="E202" i="3"/>
  <c r="E201" i="3"/>
  <c r="D201" i="3"/>
  <c r="E200" i="3"/>
  <c r="D200" i="3"/>
  <c r="E199" i="3"/>
  <c r="D198" i="3"/>
  <c r="D197" i="3"/>
  <c r="E196" i="3"/>
  <c r="D196" i="3"/>
  <c r="E195" i="3"/>
  <c r="D195" i="3"/>
  <c r="E194" i="3"/>
  <c r="D194" i="3"/>
  <c r="D193" i="3"/>
  <c r="E192" i="3"/>
  <c r="D192" i="3"/>
  <c r="E191" i="3"/>
  <c r="D190" i="3"/>
  <c r="E189" i="3"/>
  <c r="D189" i="3"/>
  <c r="E188" i="3"/>
  <c r="D188" i="3"/>
  <c r="E187" i="3"/>
  <c r="D187" i="3"/>
  <c r="E186" i="3"/>
  <c r="D186" i="3"/>
  <c r="E185" i="3"/>
  <c r="D185" i="3"/>
  <c r="D184" i="3"/>
  <c r="E183" i="3"/>
  <c r="D183" i="3"/>
  <c r="D182" i="3"/>
  <c r="D181" i="3"/>
  <c r="D180" i="3"/>
  <c r="D179" i="3"/>
  <c r="D178" i="3"/>
  <c r="D177" i="3"/>
  <c r="E176" i="3"/>
  <c r="D175" i="3"/>
  <c r="D174" i="3"/>
  <c r="E173" i="3"/>
  <c r="D173" i="3"/>
  <c r="D172" i="3"/>
  <c r="D171" i="3"/>
  <c r="E170" i="3"/>
  <c r="D170" i="3"/>
  <c r="D169" i="3"/>
  <c r="D168" i="3"/>
  <c r="D167" i="3"/>
  <c r="D166" i="3"/>
  <c r="D165" i="3"/>
  <c r="E164" i="3"/>
  <c r="D163" i="3"/>
  <c r="D162" i="3"/>
  <c r="D161" i="3"/>
  <c r="D160" i="3"/>
  <c r="E159" i="3"/>
  <c r="D158" i="3"/>
  <c r="D157" i="3"/>
  <c r="D156" i="3"/>
  <c r="D155" i="3"/>
  <c r="E154" i="3"/>
  <c r="D154" i="3"/>
  <c r="E153" i="3"/>
  <c r="D153" i="3"/>
  <c r="E152" i="3"/>
  <c r="D152" i="3"/>
  <c r="D151" i="3"/>
  <c r="D150" i="3"/>
  <c r="E149" i="3"/>
  <c r="E148" i="3"/>
  <c r="D148" i="3"/>
  <c r="E147" i="3"/>
  <c r="D147" i="3"/>
  <c r="E146" i="3"/>
  <c r="D146" i="3"/>
  <c r="E145" i="3"/>
  <c r="E144" i="3"/>
  <c r="D144" i="3"/>
  <c r="E143" i="3"/>
  <c r="D143" i="3"/>
  <c r="E142" i="3"/>
  <c r="D142" i="3"/>
  <c r="E141" i="3"/>
  <c r="E140" i="3"/>
  <c r="D140" i="3"/>
  <c r="D139" i="3"/>
  <c r="E138" i="3"/>
  <c r="D138" i="3"/>
  <c r="E137" i="3"/>
  <c r="D137" i="3"/>
  <c r="D136" i="3"/>
  <c r="D135" i="3"/>
  <c r="E134" i="3"/>
  <c r="D133" i="3"/>
  <c r="D132" i="3"/>
  <c r="D131" i="3"/>
  <c r="D130" i="3"/>
  <c r="D129" i="3"/>
  <c r="D128" i="3"/>
  <c r="D127" i="3"/>
  <c r="D126" i="3"/>
  <c r="E125" i="3"/>
  <c r="D124" i="3"/>
  <c r="E123" i="3"/>
  <c r="D122" i="3"/>
  <c r="D121" i="3"/>
  <c r="D120" i="3"/>
  <c r="D119" i="3"/>
  <c r="D118" i="3"/>
  <c r="E117" i="3"/>
  <c r="E116" i="3"/>
  <c r="D115" i="3"/>
  <c r="D114" i="3"/>
  <c r="E113" i="3"/>
  <c r="D112" i="3"/>
  <c r="E111" i="3"/>
  <c r="D111" i="3"/>
  <c r="E110" i="3"/>
  <c r="E109" i="3"/>
  <c r="D109" i="3"/>
  <c r="E108" i="3"/>
  <c r="D108" i="3"/>
  <c r="E107" i="3"/>
  <c r="D107" i="3"/>
  <c r="E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<sst xmlns="http://schemas.openxmlformats.org/spreadsheetml/2006/main" count="1495" uniqueCount="606">
  <si>
    <t>Titel</t>
  </si>
  <si>
    <t>Outeurs</t>
  </si>
  <si>
    <t>Uitgewer</t>
  </si>
  <si>
    <t>ISBN-13</t>
  </si>
  <si>
    <t>ISBN-10</t>
  </si>
  <si>
    <t>Bind Tipe</t>
  </si>
  <si>
    <t>Jaar uitgawe</t>
  </si>
  <si>
    <t>Hoev uitg</t>
  </si>
  <si>
    <t>Datum nodig</t>
  </si>
  <si>
    <t>Aantal</t>
  </si>
  <si>
    <t>Departement</t>
  </si>
  <si>
    <t>Module</t>
  </si>
  <si>
    <t xml:space="preserve">Labour Relations:  a South African Perspective                                                                                                                  </t>
  </si>
  <si>
    <t xml:space="preserve">Bendix, S                                                                                                             </t>
  </si>
  <si>
    <t xml:space="preserve">Juta                                                        </t>
  </si>
  <si>
    <t xml:space="preserve">                    </t>
  </si>
  <si>
    <t xml:space="preserve">Sagteband </t>
  </si>
  <si>
    <t xml:space="preserve">BEDRYFSIELKUNDE                                             </t>
  </si>
  <si>
    <t>10388-781(3)</t>
  </si>
  <si>
    <t xml:space="preserve">Councelling Skills in Everyday Life                                                                                                                             </t>
  </si>
  <si>
    <t xml:space="preserve">Gerald, K,Gerald, D                                                                                                   </t>
  </si>
  <si>
    <t xml:space="preserve">Palgrave Macmillan                                          </t>
  </si>
  <si>
    <t>10403-774(3)</t>
  </si>
  <si>
    <t xml:space="preserve">Careers: An Organisational Perspective                                                                                                                          </t>
  </si>
  <si>
    <t xml:space="preserve">Coetzee, M                                                                                                            </t>
  </si>
  <si>
    <t xml:space="preserve">The psychology of work and organisations                                                                                                                        </t>
  </si>
  <si>
    <t xml:space="preserve">Woods, SA,West, MA                                                                                                    </t>
  </si>
  <si>
    <t xml:space="preserve">Cengage learning                                            </t>
  </si>
  <si>
    <t>10553-114(1)</t>
  </si>
  <si>
    <t xml:space="preserve">Pearson Prentice Hall                                       </t>
  </si>
  <si>
    <t xml:space="preserve">Global and Southern African Perspectives:  Consumer Behaviour                                                                                                   </t>
  </si>
  <si>
    <t xml:space="preserve">Schiffman, L.,Kanuk, L,Bagraim,Brijball Parumasur,Du Preez                                                            </t>
  </si>
  <si>
    <t xml:space="preserve">Pearson                                                     </t>
  </si>
  <si>
    <t>10553-224(1)</t>
  </si>
  <si>
    <t xml:space="preserve">Introduction to Labour Relations in South Africa                                                                                                                </t>
  </si>
  <si>
    <t xml:space="preserve">Finnemore, M                                                                                                          </t>
  </si>
  <si>
    <t xml:space="preserve">LexisNexis South Africa                                     </t>
  </si>
  <si>
    <t>10553-314(1)</t>
  </si>
  <si>
    <t xml:space="preserve">Practicing Training and Development in South African Organisations                                                                                              </t>
  </si>
  <si>
    <t xml:space="preserve">Botha, J,Coetzee, M,Kiley, J,Truman, K,Tshilongamulenzhe, MC                                                          </t>
  </si>
  <si>
    <t>10553-324(1)</t>
  </si>
  <si>
    <t xml:space="preserve">Bad apples:  Identify, prevent and manage negative behavior at work                                                                                             </t>
  </si>
  <si>
    <t xml:space="preserve">Furnham, A.,Taylor, J.                                                                                                </t>
  </si>
  <si>
    <t xml:space="preserve">New York, NY. Palgrave Macmillan                            </t>
  </si>
  <si>
    <t>10667-876(3)</t>
  </si>
  <si>
    <t xml:space="preserve">Leadership on Organizations                                                                                                                                     </t>
  </si>
  <si>
    <t xml:space="preserve">Yukl, G.A.                                                                                                            </t>
  </si>
  <si>
    <t>10711-882(3)</t>
  </si>
  <si>
    <t xml:space="preserve">Employee Training and Development                                                                                                                               </t>
  </si>
  <si>
    <t xml:space="preserve">Noe, Raymond A.                                                                                                       </t>
  </si>
  <si>
    <t xml:space="preserve">McGraw-Hill                                                 </t>
  </si>
  <si>
    <t>10716-784(3)</t>
  </si>
  <si>
    <t xml:space="preserve">An Introduction to Psychological Assessment in the South African Context                                                                                        </t>
  </si>
  <si>
    <t xml:space="preserve">Foxcroft, C.,Roodt, G.                                                                                                </t>
  </si>
  <si>
    <t xml:space="preserve">Oxford University Press                                     </t>
  </si>
  <si>
    <t>10744-771(3)</t>
  </si>
  <si>
    <t xml:space="preserve">Contemporary issues in human resource management                                                                                                                </t>
  </si>
  <si>
    <t xml:space="preserve">Grobler, P,Bothma, R,Brewster, C,Carey, L,Holland, P                                                                  </t>
  </si>
  <si>
    <t xml:space="preserve">Oxford: Oxford University Press                             </t>
  </si>
  <si>
    <t>11915-785(3)</t>
  </si>
  <si>
    <t xml:space="preserve">Principles of Organisational Behavior:  Realities and Chellenges                                                                                                </t>
  </si>
  <si>
    <t xml:space="preserve">Quick, J.C.,Nelson, D.L.                                                                                              </t>
  </si>
  <si>
    <t xml:space="preserve">South-Western                                               </t>
  </si>
  <si>
    <t>12942-775(3)</t>
  </si>
  <si>
    <t xml:space="preserve">The Skilled Helper:  A Client-centered Approach                                                                                                                 </t>
  </si>
  <si>
    <t xml:space="preserve">Egan, G                                                                                                               </t>
  </si>
  <si>
    <t xml:space="preserve">Cengage Learning EMEA                                       </t>
  </si>
  <si>
    <t>12945-872(3)</t>
  </si>
  <si>
    <t xml:space="preserve">Flawless Consulting                                                                                                                                             </t>
  </si>
  <si>
    <t xml:space="preserve">Block, Peter                                                                                                          </t>
  </si>
  <si>
    <t xml:space="preserve">Wiley                                                       </t>
  </si>
  <si>
    <t>12946-881(3)</t>
  </si>
  <si>
    <t xml:space="preserve">Organization Development &amp; Change                                                                                                                               </t>
  </si>
  <si>
    <t xml:space="preserve">Cummings, T.G.,Worley, C.G.                                                                                           </t>
  </si>
  <si>
    <t>12992-875(3)</t>
  </si>
  <si>
    <t xml:space="preserve">Consumer Behavior: Building Market Strategy                                                                                                                     </t>
  </si>
  <si>
    <t xml:space="preserve">Hawkins, D                                                                                                            </t>
  </si>
  <si>
    <t>13170-721(1)</t>
  </si>
  <si>
    <t>36846-132(1)</t>
  </si>
  <si>
    <t xml:space="preserve">Essential Labour Law                                                                                                                                            </t>
  </si>
  <si>
    <t xml:space="preserve">Basson, AC,Christianson, MA,Dekker, A,Garbers, C,Le Roux, PAK                                                         </t>
  </si>
  <si>
    <t xml:space="preserve">Labour Law Publications, Centurion                          </t>
  </si>
  <si>
    <t>51829-783(3)</t>
  </si>
  <si>
    <t xml:space="preserve">Microeconomics (Global Edition)                                                                                                                                 </t>
  </si>
  <si>
    <t xml:space="preserve">Michael Parkin                                                                                                        </t>
  </si>
  <si>
    <t xml:space="preserve">EKONOMIE                                                    </t>
  </si>
  <si>
    <t>12084-114(1)</t>
  </si>
  <si>
    <t xml:space="preserve">Microeconomics and Behaviour                                                                                                                                    </t>
  </si>
  <si>
    <t xml:space="preserve">Pierre de Villiers,Robert Frank                                                                                       </t>
  </si>
  <si>
    <t xml:space="preserve">McGraw Hill                                                 </t>
  </si>
  <si>
    <t>12084-214(1)</t>
  </si>
  <si>
    <t xml:space="preserve">Macroeconomics (Custom Stellenbosch Edition)                                                                                                                    </t>
  </si>
  <si>
    <t xml:space="preserve">Blanchard, O                                                                                                          </t>
  </si>
  <si>
    <t xml:space="preserve">Economic Development                                                                                                                                            </t>
  </si>
  <si>
    <t xml:space="preserve">Michael P. Todaro,Stephen C. Smith                                                                                    </t>
  </si>
  <si>
    <t>12084-281(3)</t>
  </si>
  <si>
    <t xml:space="preserve">Ekonomie vir Suid-Afrikaanse studente                                                                                                                           </t>
  </si>
  <si>
    <t xml:space="preserve">P Mohr                                                                                                                </t>
  </si>
  <si>
    <t xml:space="preserve">Van Schaik                                                  </t>
  </si>
  <si>
    <t>12084-288(3)</t>
  </si>
  <si>
    <t xml:space="preserve">Economics for South African Students                                                                                                                            </t>
  </si>
  <si>
    <t xml:space="preserve">Games of Strategy                                                                                                                                               </t>
  </si>
  <si>
    <t xml:space="preserve">Avinash K. Dixit,Susan Skeath,David H. Reiley, jr                                                                     </t>
  </si>
  <si>
    <t xml:space="preserve">WW Norton &amp; Co                                              </t>
  </si>
  <si>
    <t>12084-318(1)</t>
  </si>
  <si>
    <t xml:space="preserve">Economic Indicators                                                                                                                                             </t>
  </si>
  <si>
    <t xml:space="preserve">Philip Mohr                                                                                                           </t>
  </si>
  <si>
    <t xml:space="preserve">Van Schaik Publishers                                       </t>
  </si>
  <si>
    <t xml:space="preserve">Public Economics                                                                                                                                                </t>
  </si>
  <si>
    <t xml:space="preserve">Black,Calitz,Steenekamp                                                                                               </t>
  </si>
  <si>
    <t xml:space="preserve">Oxford Univ Press                                           </t>
  </si>
  <si>
    <t>12084-381(3)</t>
  </si>
  <si>
    <t xml:space="preserve">Labor Economics                                                                                                                                                 </t>
  </si>
  <si>
    <t xml:space="preserve">George J Borjas                                                                                                       </t>
  </si>
  <si>
    <t xml:space="preserve">McGraw-Hill/Irwin                                           </t>
  </si>
  <si>
    <t>12084-388(3)</t>
  </si>
  <si>
    <t xml:space="preserve">Essentials of Econometrics                                                                                                                                      </t>
  </si>
  <si>
    <t xml:space="preserve">Damodar N Gujarati,Dawn C Porter                                                                                      </t>
  </si>
  <si>
    <t xml:space="preserve">McGraw-HIll/Irwin                                           </t>
  </si>
  <si>
    <t xml:space="preserve">Business Research Methods 8th edition                                                                                                                           </t>
  </si>
  <si>
    <t xml:space="preserve">Zikmund, WG                                                                                                           </t>
  </si>
  <si>
    <t xml:space="preserve">Thomson Learning                                            </t>
  </si>
  <si>
    <t xml:space="preserve">ONDERNEMINGSBESTUUR                                         </t>
  </si>
  <si>
    <t>10399-747(1)</t>
  </si>
  <si>
    <t xml:space="preserve">Business and Society: Ethics, Sustainability, and Stakeholder Management, 9th Edition                                                                           </t>
  </si>
  <si>
    <t xml:space="preserve">Carroll &amp; Buchholtz                                                                                                   </t>
  </si>
  <si>
    <t xml:space="preserve">South Western Cengage                                       </t>
  </si>
  <si>
    <t>11286-314(1)</t>
  </si>
  <si>
    <t xml:space="preserve">Marketing (3rd South African Edition)                                                                                                                           </t>
  </si>
  <si>
    <t xml:space="preserve">Lamb, Hair, McDaniel, Boshoff &amp; Terblanche                                                                            </t>
  </si>
  <si>
    <t>23795-214(1)</t>
  </si>
  <si>
    <t xml:space="preserve">Retail Management                                                                                                                                               </t>
  </si>
  <si>
    <t xml:space="preserve">Terblanche (Ed)                                                                                                       </t>
  </si>
  <si>
    <t>23795-314(1)</t>
  </si>
  <si>
    <t xml:space="preserve">Services Marketing, 3rd edition                                                                                                                                 </t>
  </si>
  <si>
    <t xml:space="preserve">Wilson, Zeithaml, Bitner &amp; Gremler                                                                                    </t>
  </si>
  <si>
    <t xml:space="preserve">McGraw Hill Publishers                                      </t>
  </si>
  <si>
    <t>23795-324(1)</t>
  </si>
  <si>
    <t xml:space="preserve">An Introduction to Commercial Property Finance, Development and Investment                                                                                      </t>
  </si>
  <si>
    <t xml:space="preserve">Collins, T &amp; Ghyoot, V                                                                                                </t>
  </si>
  <si>
    <t xml:space="preserve">UNISA Press                                                 </t>
  </si>
  <si>
    <t>44024-746(1)</t>
  </si>
  <si>
    <t xml:space="preserve">The Future of Business                                                                                                                                          </t>
  </si>
  <si>
    <t xml:space="preserve">Prode,,Hughes &amp;,Kapoor (custom publiccation)                                                                          </t>
  </si>
  <si>
    <t xml:space="preserve">South-Western Cengage                                       </t>
  </si>
  <si>
    <t>48550-113(1)</t>
  </si>
  <si>
    <t xml:space="preserve">'n Inleiding tot Finansiële Bestuur                                                                                                                             </t>
  </si>
  <si>
    <t xml:space="preserve">PD Erasmus &amp; JMM van den Berg                                                                                         </t>
  </si>
  <si>
    <t xml:space="preserve">Stellenbosch Uitgewers en Verspreiders BK                   </t>
  </si>
  <si>
    <t>51047-214(1)</t>
  </si>
  <si>
    <t xml:space="preserve">An Introductrion to Financial Management                                                                                                                        </t>
  </si>
  <si>
    <t xml:space="preserve">Financial Management: Questions with Solutions                                                                                                                  </t>
  </si>
  <si>
    <t xml:space="preserve">Finansiële Bestuur: (V &amp; O)                                                                                                                                     </t>
  </si>
  <si>
    <t xml:space="preserve">Corporate finance: a South African perspective. ( 2nd edition                                                                                                   </t>
  </si>
  <si>
    <t xml:space="preserve">Els,Erasmus &amp;,Viviers                                                                                                 </t>
  </si>
  <si>
    <t>51047-332(1)</t>
  </si>
  <si>
    <t xml:space="preserve">Fixed Income Analysis (CFA Institute Investment Series)                                                                                                         </t>
  </si>
  <si>
    <t xml:space="preserve">Petitt, Pinto &amp; Pirie                                                                                                 </t>
  </si>
  <si>
    <t xml:space="preserve">CFA Institute Investment Series                             </t>
  </si>
  <si>
    <t xml:space="preserve">Hardeband </t>
  </si>
  <si>
    <t>55344-324(1)</t>
  </si>
  <si>
    <t xml:space="preserve">ENTREPRENEURSHIP: A SOUTH AFRICAN  PERSPECTIVE                                                                                                                  </t>
  </si>
  <si>
    <t xml:space="preserve">NIEMAN &amp;,NIEUWENHUIZEN                                                                                                </t>
  </si>
  <si>
    <t xml:space="preserve">VAN SCHAIK                                                  </t>
  </si>
  <si>
    <t>58335-214(1)</t>
  </si>
  <si>
    <t xml:space="preserve">Exploring Innovation                                                                                                                                            </t>
  </si>
  <si>
    <t xml:space="preserve">Smith, D                                                                                                              </t>
  </si>
  <si>
    <t>58335-318(1)</t>
  </si>
  <si>
    <t xml:space="preserve">Global Marketing 7th Edition                                                                                                                                    </t>
  </si>
  <si>
    <t xml:space="preserve">Keegan,WJ &amp;,Green,MC                                                                                                  </t>
  </si>
  <si>
    <t>59595-713(1)</t>
  </si>
  <si>
    <t xml:space="preserve">Managing Innovation. 5th edition                                                                                                                                </t>
  </si>
  <si>
    <t xml:space="preserve">Tidd &amp; Bessant                                                                                                        </t>
  </si>
  <si>
    <t>65196-711(1)</t>
  </si>
  <si>
    <t xml:space="preserve">Financial Management                                                                                                                                            </t>
  </si>
  <si>
    <t xml:space="preserve">Correia,Flynn,Uliana,Wormald                                                                                          </t>
  </si>
  <si>
    <t xml:space="preserve">Lexis Nexis                                                 </t>
  </si>
  <si>
    <t xml:space="preserve">SKOOL VIR REKENINGKUNDE                                     </t>
  </si>
  <si>
    <t>10812-278(3)</t>
  </si>
  <si>
    <t xml:space="preserve">Management &amp; Cost Accounting                                                                                                                                    </t>
  </si>
  <si>
    <t xml:space="preserve">Drury                                                                                                                 </t>
  </si>
  <si>
    <t xml:space="preserve">Cengage                                                     </t>
  </si>
  <si>
    <t>10812-288(3)</t>
  </si>
  <si>
    <t xml:space="preserve">CIMA Study text:  Management Paper E2.  Project and relationship management                                                                                     </t>
  </si>
  <si>
    <t xml:space="preserve">BPP Learning Media                                                                                                    </t>
  </si>
  <si>
    <t xml:space="preserve">Johannesburg Agencies                                       </t>
  </si>
  <si>
    <t xml:space="preserve">Principles of Management Accounting (POMA)                                                                                                                      </t>
  </si>
  <si>
    <t xml:space="preserve">S. Roos                                                                                                               </t>
  </si>
  <si>
    <t xml:space="preserve">CIMA Study Text Operational Paper P1 Management Accounting                                                                                                      </t>
  </si>
  <si>
    <t xml:space="preserve">BPP                                                                                                                   </t>
  </si>
  <si>
    <t xml:space="preserve">BPP Learning Media                                          </t>
  </si>
  <si>
    <t>10812-388(3)</t>
  </si>
  <si>
    <t xml:space="preserve">CIMA Managerial P2: Performance Management                                                                                                                      </t>
  </si>
  <si>
    <t xml:space="preserve">BPP Professional Education                                                                                            </t>
  </si>
  <si>
    <t>10812-798(3)</t>
  </si>
  <si>
    <t xml:space="preserve">CIMA Managerial F2: Financial Management                                                                                                                        </t>
  </si>
  <si>
    <t xml:space="preserve">CIMA Managerial Practice an Revision Kit F3                                                                                                                     </t>
  </si>
  <si>
    <t xml:space="preserve">CIMA Managerial Practice an Revision Kit P3                                                                                                                     </t>
  </si>
  <si>
    <t xml:space="preserve">Johannesburg Agencies                                                                                                 </t>
  </si>
  <si>
    <t xml:space="preserve">BPP Professional Education                                  </t>
  </si>
  <si>
    <t xml:space="preserve">SAICA Members Handbook 2012/2013 Vol 2 (Auditing)                                                                                                               </t>
  </si>
  <si>
    <t xml:space="preserve">SAICA                                                                                                                 </t>
  </si>
  <si>
    <t>17426-288(3)</t>
  </si>
  <si>
    <t xml:space="preserve">Auditing Fundamentals in a South African context                                                                                                                </t>
  </si>
  <si>
    <t xml:space="preserve">SPJ von Wielligh,F Prinsloo,R Butler,D Josset,R Kunz                                                                  </t>
  </si>
  <si>
    <t xml:space="preserve">Oxford University Press Southern Africa, Cape Town          </t>
  </si>
  <si>
    <t xml:space="preserve">SAIGR Studentehandboek 2015/2016 (Vol. 2A, 2B, 2C &amp; 2D)                                                                                                         </t>
  </si>
  <si>
    <t xml:space="preserve">Butterworths, Durban                                        </t>
  </si>
  <si>
    <t>17426-378(3)</t>
  </si>
  <si>
    <t>17426-388(3)</t>
  </si>
  <si>
    <t xml:space="preserve">SAIGR Wetgewing Handboek                                                                                                                                        </t>
  </si>
  <si>
    <t xml:space="preserve">K Jordaan,A Koekemoer,M Stiglingh,L van Schalkwyk,J Wilcocks                                                          </t>
  </si>
  <si>
    <t>18163-778(3)</t>
  </si>
  <si>
    <t xml:space="preserve">SAICA Legislation Handbook 2011/12                                                                                                                              </t>
  </si>
  <si>
    <t xml:space="preserve">K. Jordaan,A. Koekemoer,M. Stiglingh,L. Van Schalkwyk,J. Wilcocks                                                     </t>
  </si>
  <si>
    <t xml:space="preserve">Silke: Suid Afrikaanse Inkomstebelasting 2012                                                                                                                   </t>
  </si>
  <si>
    <t xml:space="preserve">Silke: South African Income Tax 2012                                                                                                                            </t>
  </si>
  <si>
    <t xml:space="preserve">Dinamiese Ouditkunde                                                                                                                                            </t>
  </si>
  <si>
    <t xml:space="preserve">Marx                                                                                                                  </t>
  </si>
  <si>
    <t xml:space="preserve">Dynamic Auditing                                                                                                                                                </t>
  </si>
  <si>
    <t xml:space="preserve">SAICA Members Handbook 2012/2013 Vol 1A,B,&amp;C (IFRS set)                                                                                                         </t>
  </si>
  <si>
    <t>18287-298(3)</t>
  </si>
  <si>
    <t xml:space="preserve">SILKE:  Eerste Kennismaking met Belasting('n inleiding)                                                                                                         </t>
  </si>
  <si>
    <t xml:space="preserve">M Stiglingh,AD Koekemoer,L van Zyl,JS Wilcocks,RD de Swardt                                                           </t>
  </si>
  <si>
    <t xml:space="preserve">Butterworth                                                 </t>
  </si>
  <si>
    <t xml:space="preserve">SILKE:  First Touch to Tax (an introduction)                                                                                                                    </t>
  </si>
  <si>
    <t>18287-388(3)</t>
  </si>
  <si>
    <t>18287-399(3)</t>
  </si>
  <si>
    <t xml:space="preserve">Group Statements Vol 1                                                                                                                                          </t>
  </si>
  <si>
    <t xml:space="preserve">Binnekade et al                                                                                                       </t>
  </si>
  <si>
    <t>26883-278(3)</t>
  </si>
  <si>
    <t xml:space="preserve">SAICA Members Handbook 2011/2012 (Vol. 1A, B, C Vol 2 and Vol 3)                                                                                                </t>
  </si>
  <si>
    <t xml:space="preserve">Groepstate Vol 2                                                                                                                                                </t>
  </si>
  <si>
    <t>26883-379(3)</t>
  </si>
  <si>
    <t xml:space="preserve">Group Statements Vol 2                                                                                                                                          </t>
  </si>
  <si>
    <t xml:space="preserve">Information Systems 188, Second Custom Edition                                                                                                                  </t>
  </si>
  <si>
    <t xml:space="preserve">Stair, Teynolds, Chesney and Bidgoli                                                                                  </t>
  </si>
  <si>
    <t>48062-188(3)</t>
  </si>
  <si>
    <t xml:space="preserve">Development, the State and Civil Society in South Africa                                                                                                        </t>
  </si>
  <si>
    <t xml:space="preserve">Davids, Ismail (editor),Theron, Francois (editor)                                                                     </t>
  </si>
  <si>
    <t xml:space="preserve">SKOOL VIR PUBLIEKE LEIERSKAP                                </t>
  </si>
  <si>
    <t>48003-114(1)</t>
  </si>
  <si>
    <t xml:space="preserve">South African Governance                                                                                                                                        </t>
  </si>
  <si>
    <t xml:space="preserve">Schwella, Erwin (editor)                                                                                              </t>
  </si>
  <si>
    <t>48003-222(1)</t>
  </si>
  <si>
    <t xml:space="preserve">Community Development.  Breaking the cycle of povery                                                                                                            </t>
  </si>
  <si>
    <t xml:space="preserve">Swanepoel, H,De Beer, F                                                                                               </t>
  </si>
  <si>
    <t>48003-314(1)</t>
  </si>
  <si>
    <t xml:space="preserve">Introduction to research in management-related fields                                                                                                           </t>
  </si>
  <si>
    <t xml:space="preserve">Brynard, PA,Hanekom, S.X.                                                                                             </t>
  </si>
  <si>
    <t xml:space="preserve">Development, Change and the Change Agent: facilitation at grassroots                                                                                            </t>
  </si>
  <si>
    <t xml:space="preserve">Theron, F (ed),Mchunu, N (ed)                                                                                         </t>
  </si>
  <si>
    <t xml:space="preserve">Options, Futures and Other Derivatives                                                                                                                          </t>
  </si>
  <si>
    <t xml:space="preserve">John C Hull                                                                                                           </t>
  </si>
  <si>
    <t xml:space="preserve">STATISTIEK EN AKTUARIELE WETENSKAP                          </t>
  </si>
  <si>
    <t>10459-731(1)</t>
  </si>
  <si>
    <t xml:space="preserve">Multidimensional Scaling                                                                                                                                        </t>
  </si>
  <si>
    <t xml:space="preserve">TF Cox,MAA Cox                                                                                                        </t>
  </si>
  <si>
    <t xml:space="preserve">Chapman &amp; Hall/CRC London                                   </t>
  </si>
  <si>
    <t>18130-822(1)</t>
  </si>
  <si>
    <t xml:space="preserve">Managerial Statistics                                                                                                                                           </t>
  </si>
  <si>
    <t xml:space="preserve">Keller &amp; Gaciu                                                                                                        </t>
  </si>
  <si>
    <t>19658-186(3)</t>
  </si>
  <si>
    <t xml:space="preserve">Mathematical Statistics with Applications                                                                                                                       </t>
  </si>
  <si>
    <t xml:space="preserve">DW Wackerly,W Mendenhall,RL Shaeffer                                                                                  </t>
  </si>
  <si>
    <t xml:space="preserve">Duxbury USA                                                 </t>
  </si>
  <si>
    <t>22853-214(1)</t>
  </si>
  <si>
    <t xml:space="preserve">Mathematical Statistics and Data Analysis                                                                                                                       </t>
  </si>
  <si>
    <t xml:space="preserve">John A Rice                                                                                                           </t>
  </si>
  <si>
    <t xml:space="preserve">Cengace                                                     </t>
  </si>
  <si>
    <t>22853-312(1)</t>
  </si>
  <si>
    <t xml:space="preserve">Linear Models In Statistics                                                                                                                                     </t>
  </si>
  <si>
    <t xml:space="preserve">Alvin C Rencher,G Bruce Schaalje                                                                                      </t>
  </si>
  <si>
    <t>22853-316(1)</t>
  </si>
  <si>
    <t xml:space="preserve">Investment Management                                                                                                                                           </t>
  </si>
  <si>
    <t xml:space="preserve">Mpofu R,Van Deventer G,Nortje A                                                                                       </t>
  </si>
  <si>
    <t xml:space="preserve">Van Schaiks                                                 </t>
  </si>
  <si>
    <t>54690-212(1)</t>
  </si>
  <si>
    <t xml:space="preserve">Numerical Analysis (International Edition)                                                                                                                      </t>
  </si>
  <si>
    <t xml:space="preserve">Timothy Sauer                                                                                                         </t>
  </si>
  <si>
    <t xml:space="preserve">Pearson Education, UK                                       </t>
  </si>
  <si>
    <t xml:space="preserve">TOEGEPASTE WISKUNDE                                         </t>
  </si>
  <si>
    <t>20710-324(1)</t>
  </si>
  <si>
    <t xml:space="preserve">A first course in Probability (International Edition)                                                                                                           </t>
  </si>
  <si>
    <t xml:space="preserve">Sheldon Ross                                                                                                          </t>
  </si>
  <si>
    <t>56820-114(1)</t>
  </si>
  <si>
    <t xml:space="preserve">Biostatistical Analysis: Pearson New International Edition, 5th Edition                                                                                         </t>
  </si>
  <si>
    <t xml:space="preserve">Jerrold H. Zar                                                                                                        </t>
  </si>
  <si>
    <t xml:space="preserve">GENETIKA                                                    </t>
  </si>
  <si>
    <t>11061-212(1)</t>
  </si>
  <si>
    <t xml:space="preserve">Practical statistics and experimental design for Plant and Crop Science                                                                                         </t>
  </si>
  <si>
    <t xml:space="preserve">Clewer AG,Scarisbrick DH                                                                                              </t>
  </si>
  <si>
    <t xml:space="preserve">John Wiley &amp; Sons                                           </t>
  </si>
  <si>
    <t>11061-881(3)</t>
  </si>
  <si>
    <t xml:space="preserve">Concepts of Genetics (11th Edition)                                                                                                                             </t>
  </si>
  <si>
    <t xml:space="preserve">William S. Klug,Michael R Cummings,Charlotte A. Spencer,Michael A. Palladino                                          </t>
  </si>
  <si>
    <t>13285-214(1)</t>
  </si>
  <si>
    <t xml:space="preserve">Population Genetics                                                                                                                                             </t>
  </si>
  <si>
    <t xml:space="preserve">Matthew B Hamilton                                                                                                    </t>
  </si>
  <si>
    <t xml:space="preserve">Wiley-Blackwell                                             </t>
  </si>
  <si>
    <t>13285-324(1)</t>
  </si>
  <si>
    <t xml:space="preserve">Environmental Soil Physics                                                                                                                                      </t>
  </si>
  <si>
    <t xml:space="preserve">D Hillel                                                                                                              </t>
  </si>
  <si>
    <t xml:space="preserve">Academic Press, New York                                    </t>
  </si>
  <si>
    <t xml:space="preserve">GRONDKUNDE                                                  </t>
  </si>
  <si>
    <t>14176-414(1)</t>
  </si>
  <si>
    <t xml:space="preserve">The Science of Grapevines, Anatomy and Physiology                                                                                                               </t>
  </si>
  <si>
    <t xml:space="preserve">Markus Keller                                                                                                         </t>
  </si>
  <si>
    <t xml:space="preserve">Elsevier ed                                                 </t>
  </si>
  <si>
    <t xml:space="preserve">WINGERD- EN WYNKUNDE                                        </t>
  </si>
  <si>
    <t>33081-322(1)</t>
  </si>
  <si>
    <t xml:space="preserve">Alkant Olifant: 'n Inleiding tot die literatuurwetenskap                                                                                                        </t>
  </si>
  <si>
    <t xml:space="preserve">Van der Merwe, Chris,Viljoen, Hein                                                                                    </t>
  </si>
  <si>
    <t xml:space="preserve">AFRIKAANS EN NEDERLANDS                                     </t>
  </si>
  <si>
    <t>39373-178(3)</t>
  </si>
  <si>
    <t xml:space="preserve">Vyfmylpaal                                                                                                                                                      </t>
  </si>
  <si>
    <t xml:space="preserve">Opperman, Deon                                                                                                        </t>
  </si>
  <si>
    <t xml:space="preserve">Protea Boekhus                                              </t>
  </si>
  <si>
    <t xml:space="preserve">POCKETWOORDENBOEK NEDERLANDS-ENGELS                                                                                                                             </t>
  </si>
  <si>
    <t xml:space="preserve">VISSER, G.J. ET AL                                                                                                    </t>
  </si>
  <si>
    <t xml:space="preserve">Unieboek | Het Spectrum bv, Houten                          </t>
  </si>
  <si>
    <t xml:space="preserve">Die Afrikaanse Kortverhaalboek                                                                                                                                  </t>
  </si>
  <si>
    <t xml:space="preserve">De Vries, Abraham                                                                                                     </t>
  </si>
  <si>
    <t xml:space="preserve">Human &amp; Rousseau                                            </t>
  </si>
  <si>
    <t xml:space="preserve">Bidsprinkaan                                                                                                                                                    </t>
  </si>
  <si>
    <t xml:space="preserve">Brink, AP                                                                                                             </t>
  </si>
  <si>
    <t xml:space="preserve">Ons is nie almal so nie                                                                                                                                         </t>
  </si>
  <si>
    <t xml:space="preserve">Goosen Jeanne                                                                                                         </t>
  </si>
  <si>
    <t xml:space="preserve">Kwela                                                       </t>
  </si>
  <si>
    <t xml:space="preserve">HAT (Handwoordeboek van die Afrikaanse Taal)                                                                                                                    </t>
  </si>
  <si>
    <t xml:space="preserve">Odendaal FF,Gouws RH                                                                                                  </t>
  </si>
  <si>
    <t xml:space="preserve">PEARSON EDUCATION KAAPSTAD                                  </t>
  </si>
  <si>
    <t xml:space="preserve">Oorsee                                                                                                                                                          </t>
  </si>
  <si>
    <t xml:space="preserve">Kapp, Tertius                                                                                                         </t>
  </si>
  <si>
    <t xml:space="preserve">Tafelberg                                                   </t>
  </si>
  <si>
    <t xml:space="preserve">Groot Verseboek                                                                                                                                                 </t>
  </si>
  <si>
    <t xml:space="preserve">Brink A.P.                                                                                                            </t>
  </si>
  <si>
    <t xml:space="preserve">NB Uitgewers                                                </t>
  </si>
  <si>
    <t>39373-278(3)</t>
  </si>
  <si>
    <t xml:space="preserve">KONTEMPOR?RE AFRIKAANSE TAALKUNDE                                                                                                                               </t>
  </si>
  <si>
    <t xml:space="preserve">WAM CARSTENS        &amp;,N BOSMAN                                                                                        </t>
  </si>
  <si>
    <t xml:space="preserve">EEN-EN-TWINTIG PLUS                                                                                                                                             </t>
  </si>
  <si>
    <t xml:space="preserve">Rabie J                                                                                                               </t>
  </si>
  <si>
    <t xml:space="preserve">Human en Rousseau                                           </t>
  </si>
  <si>
    <t xml:space="preserve">DIE BESTE VERHALE VAN EUG?NE N. MARAIS                                                                                                                          </t>
  </si>
  <si>
    <t xml:space="preserve">MARAIS, E.N.                                                                                                          </t>
  </si>
  <si>
    <t xml:space="preserve">J.L. VAN SCHAIK                                             </t>
  </si>
  <si>
    <t xml:space="preserve">Laat vrugte                                                                                                                                                     </t>
  </si>
  <si>
    <t xml:space="preserve">Van den Heever CM                                                                                                     </t>
  </si>
  <si>
    <t xml:space="preserve">Pharos Afrikaans-Engels / English-Afrikaans  (Herdruk)                                                                                                          </t>
  </si>
  <si>
    <t xml:space="preserve">Pharos                                                                                                                </t>
  </si>
  <si>
    <t xml:space="preserve">Pharos                                                      </t>
  </si>
  <si>
    <t>39373-318(1)</t>
  </si>
  <si>
    <t xml:space="preserve">Die swerfjare van Poppie Nongena                                                                                                                                </t>
  </si>
  <si>
    <t xml:space="preserve">Joubert, Elsa                                                                                                         </t>
  </si>
  <si>
    <t xml:space="preserve">DIE KREMETARTEKSPEDISIE                                                                                                                                         </t>
  </si>
  <si>
    <t xml:space="preserve">Stockenström, Wilma                                                                                                   </t>
  </si>
  <si>
    <t xml:space="preserve">EK STAMEL EK STERWE                                                                                                                                             </t>
  </si>
  <si>
    <t xml:space="preserve">Venter, Eben                                                                                                          </t>
  </si>
  <si>
    <t xml:space="preserve">NB Uitgewers klassieke reeks                                </t>
  </si>
  <si>
    <t xml:space="preserve">DIE LEWE IS ?N HALWE ROMAN                                                                                                                                      </t>
  </si>
  <si>
    <t xml:space="preserve">BENJAMIN, S.P.                                                                                                        </t>
  </si>
  <si>
    <t xml:space="preserve">TAFELBERG                                                   </t>
  </si>
  <si>
    <t xml:space="preserve">Siegfried                                                                                                                                                       </t>
  </si>
  <si>
    <t xml:space="preserve">Anker Willem                                                                                                          </t>
  </si>
  <si>
    <t xml:space="preserve">Afrikaans Handbook &amp; Study Guide                                                                                                                                </t>
  </si>
  <si>
    <t xml:space="preserve">Lutrin, Beryl                                                                                                         </t>
  </si>
  <si>
    <t xml:space="preserve">Berlot Books                                                </t>
  </si>
  <si>
    <t>57487-178(3)</t>
  </si>
  <si>
    <t xml:space="preserve">X-kit Essensiële gids Afrikaans                                                                                                                                 </t>
  </si>
  <si>
    <t xml:space="preserve">Marianne Peacock,Riana Scheepers,Rufus Gouws,Tom McLachlan                                                            </t>
  </si>
  <si>
    <t>57487-188(3)</t>
  </si>
  <si>
    <t xml:space="preserve">An introduction to language (gewysig)                                                                                                                           </t>
  </si>
  <si>
    <t xml:space="preserve">Victoria Fromkin,Robert Rodman,Nina Hyams                                                                             </t>
  </si>
  <si>
    <t xml:space="preserve">Wadsworth Publishing Company                                </t>
  </si>
  <si>
    <t xml:space="preserve">ALGEMENE TAALWETENSKAP                                      </t>
  </si>
  <si>
    <t>10294-178(3)</t>
  </si>
  <si>
    <t xml:space="preserve">How languages are learned                                                                                                                                       </t>
  </si>
  <si>
    <t xml:space="preserve">PM Lightbown,N Spada                                                                                                  </t>
  </si>
  <si>
    <t>10294-278(3)</t>
  </si>
  <si>
    <t xml:space="preserve">Introducing sociolinguistics                                                                                                                                    </t>
  </si>
  <si>
    <t xml:space="preserve">M Meyerhoff                                                                                                           </t>
  </si>
  <si>
    <t xml:space="preserve">Routledge                                                   </t>
  </si>
  <si>
    <t xml:space="preserve">The linguistics of sign languages. An introduction                                                                                                              </t>
  </si>
  <si>
    <t xml:space="preserve">Anne Baker,Beppie van den Bogaerde,Roland Pfau,Trude Schermer                                                         </t>
  </si>
  <si>
    <t xml:space="preserve">John Benjamins Publishing Company                           </t>
  </si>
  <si>
    <t xml:space="preserve">The grammar of words: An introduction to linguistic morphology                                                                                                  </t>
  </si>
  <si>
    <t xml:space="preserve">Geert Booij                                                                                                           </t>
  </si>
  <si>
    <t>10294-379(3)</t>
  </si>
  <si>
    <t xml:space="preserve">Discourse analysis: A resource book for students                                                                                                                </t>
  </si>
  <si>
    <t xml:space="preserve">Rodney Jones                                                                                                          </t>
  </si>
  <si>
    <t>93874-214(1)</t>
  </si>
  <si>
    <t xml:space="preserve">Management Information Systems                                                                                                                                  </t>
  </si>
  <si>
    <t xml:space="preserve">Kenneth C. Laudon,Jane P. Laudon                                                                                      </t>
  </si>
  <si>
    <t xml:space="preserve">INLIGTINGWETENSKAP                                          </t>
  </si>
  <si>
    <t>11852-212(1)</t>
  </si>
  <si>
    <t xml:space="preserve">Introducing Python                                                                                                                                              </t>
  </si>
  <si>
    <t xml:space="preserve">Bill Lubanovic                                                                                                        </t>
  </si>
  <si>
    <t xml:space="preserve">O'Reilly Media                                              </t>
  </si>
  <si>
    <t>11852-224(1)</t>
  </si>
  <si>
    <t xml:space="preserve">Database Principles                                                                                                                                             </t>
  </si>
  <si>
    <t xml:space="preserve">Peter Rob,Carlos Coronel,Keeley Crockett,Stephen Morris                                                               </t>
  </si>
  <si>
    <t xml:space="preserve">Cengage Learning                                            </t>
  </si>
  <si>
    <t>11852-314(1)</t>
  </si>
  <si>
    <t xml:space="preserve">UML for the IT business analyst                                                                                                                                 </t>
  </si>
  <si>
    <t xml:space="preserve">Podeswa, H                                                                                                            </t>
  </si>
  <si>
    <t xml:space="preserve">Course Technology/Cengage Learning                          </t>
  </si>
  <si>
    <t>11852-334(1)</t>
  </si>
  <si>
    <t>58173-212(1)</t>
  </si>
  <si>
    <t>58173-224(1)</t>
  </si>
  <si>
    <t>58173-314(1)</t>
  </si>
  <si>
    <t>58173-334(1)</t>
  </si>
  <si>
    <t xml:space="preserve">Sustainable tourism and the millennium development goals                                                                                                        </t>
  </si>
  <si>
    <t xml:space="preserve">Bricker,Black,Cottrell                                                                                                </t>
  </si>
  <si>
    <t xml:space="preserve">Jones and Bartlett                                          </t>
  </si>
  <si>
    <t xml:space="preserve">GEOGRAFIE EN OMGEWINGSTUDIE                                 </t>
  </si>
  <si>
    <t>11887-715(1)</t>
  </si>
  <si>
    <t xml:space="preserve">Introduction to remote sensing                                                                                                                                  </t>
  </si>
  <si>
    <t xml:space="preserve">Campbell JB,Wynne, RH                                                                                                 </t>
  </si>
  <si>
    <t xml:space="preserve">The Guilford Press                                          </t>
  </si>
  <si>
    <t>12923-211(1)</t>
  </si>
  <si>
    <t xml:space="preserve">Introduction to geographic information systems                                                                                                                  </t>
  </si>
  <si>
    <t xml:space="preserve">K Chang                                                                                                               </t>
  </si>
  <si>
    <t>12923-312(1)</t>
  </si>
  <si>
    <t xml:space="preserve">Geographic Information Systems and Science                                                                                                                      </t>
  </si>
  <si>
    <t xml:space="preserve">Longley, PA,Goodchild, M,Maguire, DJ,Rhind, DW                                                                        </t>
  </si>
  <si>
    <t>49611-713(1)</t>
  </si>
  <si>
    <t>56502-214(1)</t>
  </si>
  <si>
    <t xml:space="preserve">Tourism Geography                                                                                                                                               </t>
  </si>
  <si>
    <t xml:space="preserve">Williams, S,Lew, A                                                                                                    </t>
  </si>
  <si>
    <t>56502-225(1)</t>
  </si>
  <si>
    <t xml:space="preserve">Urban Geography                                                                                                                                                 </t>
  </si>
  <si>
    <t xml:space="preserve">Pacione, M                                                                                                            </t>
  </si>
  <si>
    <t xml:space="preserve">Natural area tourism: ecology, impacts and management                                                                                                           </t>
  </si>
  <si>
    <t xml:space="preserve">Newsome,Moore,Dowling                                                                                                 </t>
  </si>
  <si>
    <t xml:space="preserve">Channel View                                                </t>
  </si>
  <si>
    <t>56502-314(1)</t>
  </si>
  <si>
    <t xml:space="preserve">Geography: An integrated approach                                                                                                                               </t>
  </si>
  <si>
    <t xml:space="preserve">Waugh                                                                                                                 </t>
  </si>
  <si>
    <t xml:space="preserve">Nelson, Walton on Thames                                    </t>
  </si>
  <si>
    <t>64165-124(1)</t>
  </si>
  <si>
    <t xml:space="preserve">Social Work Practice: a generalist approach                                                                                                                     </t>
  </si>
  <si>
    <t xml:space="preserve">Johnson LC,Yanca SJ                                                                                                   </t>
  </si>
  <si>
    <t xml:space="preserve">MAATSKAPLIKE WERK                                           </t>
  </si>
  <si>
    <t>15865-178(3)</t>
  </si>
  <si>
    <t xml:space="preserve">Direct social work practice, theory and skills                                                                                                                  </t>
  </si>
  <si>
    <t xml:space="preserve">HEPWORTH, D.H,ROONEY, R.H,DEWBERRY ROONEY, G,STROM-GOTTFRIED, K,LARSEN, J                                             </t>
  </si>
  <si>
    <t xml:space="preserve">BROOKS/COLE                                                 </t>
  </si>
  <si>
    <t xml:space="preserve">Groups Processes and practice                                                                                                                                   </t>
  </si>
  <si>
    <t xml:space="preserve">Corey MS,Corey G,Corey C                                                                                              </t>
  </si>
  <si>
    <t xml:space="preserve">Brooks/Cole                                                 </t>
  </si>
  <si>
    <t>15865-278(3)</t>
  </si>
  <si>
    <t xml:space="preserve">Skills in neighbourhood work                                                                                                                                    </t>
  </si>
  <si>
    <t xml:space="preserve">Henderson P,Thomas DN                                                                                                 </t>
  </si>
  <si>
    <t xml:space="preserve">Management and supervision of social workers: Issues and challenges within a social development paradigm                                                        </t>
  </si>
  <si>
    <t xml:space="preserve">LK Engelbrecht                                                                                                        </t>
  </si>
  <si>
    <t xml:space="preserve">Substance abuse: information for school counselors, social workers, therapists and counselors                                                                   </t>
  </si>
  <si>
    <t xml:space="preserve">Fisher GL,Harrison TC                                                                                                 </t>
  </si>
  <si>
    <t xml:space="preserve">Allyn &amp; Bacon                                               </t>
  </si>
  <si>
    <t>15865-378(3)</t>
  </si>
  <si>
    <t xml:space="preserve">Child and youth misbehaviour in South Africa - a holistic approach                                                                                              </t>
  </si>
  <si>
    <t xml:space="preserve">Bezuidenhout C,Joubert S                                                                                              </t>
  </si>
  <si>
    <t xml:space="preserve">Research at grass roots. For the social sciences and human services professions                                                                                 </t>
  </si>
  <si>
    <t xml:space="preserve">De Vos AS                                                                                                             </t>
  </si>
  <si>
    <t>15865-478(3)</t>
  </si>
  <si>
    <t xml:space="preserve">Social Welfare &amp; Social Development                                                                                                                             </t>
  </si>
  <si>
    <t xml:space="preserve">Patel L                                                                                                               </t>
  </si>
  <si>
    <t>15865-879(3)</t>
  </si>
  <si>
    <t xml:space="preserve">Biochemistry concepts and connections                                                                                                                           </t>
  </si>
  <si>
    <t xml:space="preserve">Dean R Appling,Spencer J Anthony-Cahill,Christopher K Mathews                                                         </t>
  </si>
  <si>
    <t xml:space="preserve">BIOCHEMIE                                                   </t>
  </si>
  <si>
    <t>11053-214(1)</t>
  </si>
  <si>
    <t xml:space="preserve">Principles and techniques of Biochemistry and molecular biology                                                                                                 </t>
  </si>
  <si>
    <t xml:space="preserve">Keith Wilson,John Walker                                                                                              </t>
  </si>
  <si>
    <t xml:space="preserve">Cambridge University press                                  </t>
  </si>
  <si>
    <t>11053-315(1)</t>
  </si>
  <si>
    <t xml:space="preserve">Chemistry: The Central Science: a Broad Perspective                                                                                                             </t>
  </si>
  <si>
    <t xml:space="preserve">Theodore, L Brown                                                                                                     </t>
  </si>
  <si>
    <t xml:space="preserve">Pearson Australia                                           </t>
  </si>
  <si>
    <t xml:space="preserve">CHEMIE EN POLIMEERWETENSKAP                                 </t>
  </si>
  <si>
    <t>11479-124(1)</t>
  </si>
  <si>
    <t xml:space="preserve">Pushing Electrons: A Guide for Students of Organic Chemistry                                                                                                    </t>
  </si>
  <si>
    <t xml:space="preserve">Daniel P Weeks                                                                                                        </t>
  </si>
  <si>
    <t>11479-214(1)</t>
  </si>
  <si>
    <t xml:space="preserve">Organic Chemistry                                                                                                                                               </t>
  </si>
  <si>
    <t xml:space="preserve">J Clayden,N Greeves,S Warren                                                                                          </t>
  </si>
  <si>
    <t xml:space="preserve">Esperimental Organic Chemistry                                                                                                                                  </t>
  </si>
  <si>
    <t xml:space="preserve">Harwood,Moody,Percy                                                                                                   </t>
  </si>
  <si>
    <t xml:space="preserve">Blackwell Science Pty Ltd                                   </t>
  </si>
  <si>
    <t xml:space="preserve">Solution Manual to Accompany Organic Chemistry 2e Revised                                                                                                       </t>
  </si>
  <si>
    <t xml:space="preserve">J Clayden,Peter Wothers                                                                                               </t>
  </si>
  <si>
    <t xml:space="preserve">Quantitative Chemical Analysis                                                                                                                                  </t>
  </si>
  <si>
    <t xml:space="preserve">Harris Daniel C                                                                                                       </t>
  </si>
  <si>
    <t xml:space="preserve">Palgrave                                                    </t>
  </si>
  <si>
    <t>11479-314(1)</t>
  </si>
  <si>
    <t xml:space="preserve">Introduction to  Spectroscopy                                                                                                                                   </t>
  </si>
  <si>
    <t xml:space="preserve">DL Pavia,GM Lampman,GS Kriz,JR Vyvyan                                                                                 </t>
  </si>
  <si>
    <t xml:space="preserve">Brroks / Cole / Cengage                                     </t>
  </si>
  <si>
    <t xml:space="preserve">Quantum Chemistry Spectroscopy                                                                                                                                  </t>
  </si>
  <si>
    <t xml:space="preserve">Thomas,Engel                                                                                                          </t>
  </si>
  <si>
    <t>11479-324(1)</t>
  </si>
  <si>
    <t xml:space="preserve">Molecular Symmetry &amp; Group Theory                                                                                                                               </t>
  </si>
  <si>
    <t xml:space="preserve">RL Carter                                                                                                             </t>
  </si>
  <si>
    <t>11479-778(3)</t>
  </si>
  <si>
    <t xml:space="preserve">Chemical Structure and Reactivity and intergrated approach 2nd edition                                                                                          </t>
  </si>
  <si>
    <t xml:space="preserve">James Keeler,Peter Wothers                                                                                            </t>
  </si>
  <si>
    <t xml:space="preserve"> Oxford University Press                                    </t>
  </si>
  <si>
    <t>48321-224(1)</t>
  </si>
  <si>
    <t>65692-111(1)</t>
  </si>
  <si>
    <t xml:space="preserve">The Oxford Solid State Basics                                                                                                                                   </t>
  </si>
  <si>
    <t xml:space="preserve">Steven H. Simon                                                                                                       </t>
  </si>
  <si>
    <t xml:space="preserve">FISIKA                                                      </t>
  </si>
  <si>
    <t>10752-713(1)</t>
  </si>
  <si>
    <t xml:space="preserve">Sears and Zemansky's University Physics                                                                                                                         </t>
  </si>
  <si>
    <t xml:space="preserve">HD Young &amp; Freeman                                                                                                    </t>
  </si>
  <si>
    <t xml:space="preserve">Addison Wesley New York                                     </t>
  </si>
  <si>
    <t>12998-114(1)</t>
  </si>
  <si>
    <t xml:space="preserve">Vibrations and Waves (Manchester Physics Series)                                                                                                                </t>
  </si>
  <si>
    <t xml:space="preserve">George King                                                                                                           </t>
  </si>
  <si>
    <t>12998-224(1)</t>
  </si>
  <si>
    <t xml:space="preserve">Mechanics 3rd edition (Course in Theoretical Physics, Vol 1)                                                                                                    </t>
  </si>
  <si>
    <t xml:space="preserve">L D Landau,E.M. Lifshitz                                                                                              </t>
  </si>
  <si>
    <t xml:space="preserve">Butterworth-Heinemann                                       </t>
  </si>
  <si>
    <t xml:space="preserve">An Introduction to Thermal Physics                                                                                                                              </t>
  </si>
  <si>
    <t xml:space="preserve">Schroeder DV                                                                                                          </t>
  </si>
  <si>
    <t xml:space="preserve">Addison-Wesley                                              </t>
  </si>
  <si>
    <t>12998-314(1)</t>
  </si>
  <si>
    <t xml:space="preserve">Physics                                                                                                                                                         </t>
  </si>
  <si>
    <t xml:space="preserve">Alan Giambattista,Robert Richardson,Betty Richardson                                                                  </t>
  </si>
  <si>
    <t xml:space="preserve">McGraw-Hill Education                                       </t>
  </si>
  <si>
    <t>13005-134(1)</t>
  </si>
  <si>
    <t xml:space="preserve">Igneous Rocks and Processes: A Practical Handbook                                                                                                               </t>
  </si>
  <si>
    <t xml:space="preserve">Robin Gill                                                                                                            </t>
  </si>
  <si>
    <t xml:space="preserve">AARDWETENSKAPPE                                             </t>
  </si>
  <si>
    <t>13374-314(1)</t>
  </si>
  <si>
    <t xml:space="preserve">Principles of sedimentology and stratigraphy                                                                                                                    </t>
  </si>
  <si>
    <t xml:space="preserve">Boggs, S                                                                                                              </t>
  </si>
  <si>
    <t xml:space="preserve">Prentice Hall                                               </t>
  </si>
  <si>
    <t>13374-324(1)</t>
  </si>
  <si>
    <t xml:space="preserve">Environmental and Low Temperature Geochemistry                                                                                                                  </t>
  </si>
  <si>
    <t xml:space="preserve">Peter Ryan                                                                                                            </t>
  </si>
  <si>
    <t>63991-214(1)</t>
  </si>
  <si>
    <t xml:space="preserve">Introduction to Programming in Java: An Interdisciplinary Approach: International Edition                                                                       </t>
  </si>
  <si>
    <t xml:space="preserve">Robert Sedgewick,Kevin Wayne                                                                                          </t>
  </si>
  <si>
    <t xml:space="preserve">REKENAARWETENSKAP                                           </t>
  </si>
  <si>
    <t>18139-114(1)</t>
  </si>
  <si>
    <t xml:space="preserve">Algorithms                                                                                                                                                      </t>
  </si>
  <si>
    <t>18139-214(1)</t>
  </si>
  <si>
    <t>59536-214(1)</t>
  </si>
  <si>
    <t xml:space="preserve">OPVOEDKUNDIGE SIELKUNDE                                     </t>
  </si>
  <si>
    <t>12294-734(1)</t>
  </si>
  <si>
    <t xml:space="preserve">Guidelines for assessment adaptation                                                                                                                            </t>
  </si>
  <si>
    <t xml:space="preserve">Dunbar-Krige, H.                                                                                                      </t>
  </si>
  <si>
    <t xml:space="preserve">Van Schaik, Pretoria                                        </t>
  </si>
  <si>
    <t xml:space="preserve">Psychological assessment: Thinking innovatively in contexts of diversity                                                                                        </t>
  </si>
  <si>
    <t xml:space="preserve">Ferreira, R. (Ed)                                                                                                     </t>
  </si>
  <si>
    <t xml:space="preserve">Ferreira, R. (Ed)                                           </t>
  </si>
  <si>
    <t xml:space="preserve">Handbook of Youth Counseling                                                                                                                                    </t>
  </si>
  <si>
    <t xml:space="preserve">Van Niekerk, E (eds),Hay, J                                                                                           </t>
  </si>
  <si>
    <t xml:space="preserve">Heinemann                                                   </t>
  </si>
  <si>
    <t>12295-775(3)</t>
  </si>
  <si>
    <t xml:space="preserve">Community Counselling: A multicultural-social justice perspective                                                                                               </t>
  </si>
  <si>
    <t xml:space="preserve">Lewis, JA,Lewis, MD,Daniels, JA, D'Andrea, MJ.                                                                        </t>
  </si>
  <si>
    <t xml:space="preserve">Brooks/Cole Cengage Learning                                </t>
  </si>
  <si>
    <t xml:space="preserve">Career Psychology in the South African Context (2nd ed)                                                                                                         </t>
  </si>
  <si>
    <t xml:space="preserve">Stead, GB,Watson, MB                                                                                                  </t>
  </si>
  <si>
    <t>13111-875(3)</t>
  </si>
  <si>
    <t xml:space="preserve">Shaping the story: a guide to facilitating narrative career counseling                                                                                          </t>
  </si>
  <si>
    <t xml:space="preserve">Maree, K                                                                                                              </t>
  </si>
  <si>
    <t xml:space="preserve">Van Schaik, Pretoria, SA                                    </t>
  </si>
  <si>
    <t xml:space="preserve">The handbook of child and adolescent chinical psychology: a contextual approach 2nd Edition                                                                     </t>
  </si>
  <si>
    <t xml:space="preserve">Carr, A                                                                                                               </t>
  </si>
  <si>
    <t xml:space="preserve">Routledge, UK                                               </t>
  </si>
  <si>
    <t xml:space="preserve">Career counselling: methods that work                                                                                                                           </t>
  </si>
  <si>
    <t xml:space="preserve">Maree, K (Ed.)                                                                                                        </t>
  </si>
  <si>
    <t xml:space="preserve">Cognitive Behavior Therapy                                                                                                                                      </t>
  </si>
  <si>
    <t xml:space="preserve">Judith S. Beck,Aaron T. Beck                                                                                          </t>
  </si>
  <si>
    <t xml:space="preserve">Guilford Publications                                       </t>
  </si>
  <si>
    <t xml:space="preserve">Educational Psychology in social context:ecosystemic applications in southern Africa                                                                            </t>
  </si>
  <si>
    <t xml:space="preserve">Donald, D,Lazarus, S,Moolla, N                                                                                        </t>
  </si>
  <si>
    <t xml:space="preserve">Oxford Univeristy Press                                     </t>
  </si>
  <si>
    <t>21903-378(3)</t>
  </si>
  <si>
    <t xml:space="preserve">Addressing barriers to learning                                                                                                                                 </t>
  </si>
  <si>
    <t xml:space="preserve">Landsberg, E                                                                                                          </t>
  </si>
  <si>
    <t>21903-388(3)</t>
  </si>
  <si>
    <t>54461-873(3)</t>
  </si>
  <si>
    <t xml:space="preserve">Assessment of children, behavioral and clinical applications 5th Edition (student soft copy)                                                                    </t>
  </si>
  <si>
    <t xml:space="preserve">Sattler, JM                                                                                                           </t>
  </si>
  <si>
    <t xml:space="preserve">Jerome M Sattler Publ, California                           </t>
  </si>
  <si>
    <t>61271-874(3)</t>
  </si>
  <si>
    <t xml:space="preserve">Law and Ethics in Psychology. An International Perspective.                                                                                                     </t>
  </si>
  <si>
    <t xml:space="preserve">Allan, Alfred                                                                                                         </t>
  </si>
  <si>
    <t xml:space="preserve">Inter-ed publishers                                         </t>
  </si>
  <si>
    <t xml:space="preserve">Psychological Assessment in South Africa: Research and Applications                                                                                             </t>
  </si>
  <si>
    <t xml:space="preserve">SUMAYA, L,COCKCROFT, K                                                                                                </t>
  </si>
  <si>
    <t xml:space="preserve">Blue Weaver                                                 </t>
  </si>
  <si>
    <t xml:space="preserve">Psychological Assessment -Thinking innovatively in contexts of Diversity                                                                                        </t>
  </si>
  <si>
    <t xml:space="preserve">Ronel Ferreira                                                                                                        </t>
  </si>
  <si>
    <t xml:space="preserve">Life Orientation for South African Teachers                                                                                                                     </t>
  </si>
  <si>
    <t xml:space="preserve">Mirna Nel,Andrew Abdool,Johan Botha,Niekie van der Merwe                                                              </t>
  </si>
  <si>
    <t>61700-774(3)</t>
  </si>
  <si>
    <t xml:space="preserve">Learner Support in a diverse classroom - a Guide for Foundation, Intermediate &amp; Senior Phase  teachers of language &amp; mat                                        </t>
  </si>
  <si>
    <t xml:space="preserve">Nel, N,Nel, M,Hugo, A                                                                                                 </t>
  </si>
  <si>
    <t>61832-774(3)</t>
  </si>
  <si>
    <t>9780071326384</t>
  </si>
  <si>
    <t>9780132771863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</si>
</sst>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Fill="1"/>
    <xf numFmtId="0" fontId="0" fillId="0" borderId="0" xfId="0" applyFill="1"/>
    <xf numFmtId="0" fontId="0" fillId="33" borderId="0" xfId="0" applyFill="1"/>
    <xf numFmtId="0" fontId="18" fillId="0" borderId="10" xfId="0" applyFont="1" applyFill="1" applyBorder="1"/>
    <xf numFmtId="0" fontId="0" fillId="0" borderId="10" xfId="0" applyFill="1" applyBorder="1"/>
    <xf numFmtId="0" fontId="0" fillId="0" borderId="10" xfId="0" applyFont="1" applyFill="1" applyBorder="1"/>
    <xf numFmtId="0" fontId="0" fillId="33" borderId="10" xfId="0" applyFill="1" applyBorder="1"/>
    <xf numFmtId="0" fontId="0" fillId="33" borderId="10" xfId="0" quotePrefix="1" applyFont="1" applyFill="1" applyBorder="1"/>
    <xf numFmtId="0" fontId="14" fillId="33" borderId="10" xfId="0" quotePrefix="1" applyFont="1" applyFill="1" applyBorder="1"/>
    <xf numFmtId="0" fontId="0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tabSelected="1" workbookViewId="0">
      <selection activeCell="A228" sqref="A228"/>
    </sheetView>
  </sheetViews>
  <sheetFormatPr defaultRowHeight="15" x14ac:dyDescent="0.25"/>
  <cols>
    <col min="1" max="1" width="68.5703125" style="2" customWidth="1"/>
    <col min="2" max="2" width="59.140625" style="2" customWidth="1"/>
    <col min="3" max="3" width="52.28515625" style="2" customWidth="1"/>
    <col min="4" max="4" width="14.140625" style="2" customWidth="1"/>
    <col min="5" max="6" width="11.140625" style="2" customWidth="1"/>
    <col min="7" max="7" width="12" style="2" bestFit="1" customWidth="1"/>
    <col min="8" max="8" width="9.42578125" style="2" bestFit="1" customWidth="1"/>
    <col min="9" max="9" width="13.7109375" style="2" customWidth="1"/>
    <col min="10" max="10" width="9.140625" style="2"/>
    <col min="11" max="11" width="20.42578125" style="2" customWidth="1"/>
    <col min="12" max="12" width="15.140625" style="2" customWidth="1"/>
    <col min="13" max="16384" width="9.140625" style="2"/>
  </cols>
  <sheetData>
    <row r="1" spans="1:12" s="1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5">
      <c r="A2" s="5" t="s">
        <v>12</v>
      </c>
      <c r="B2" s="5" t="s">
        <v>13</v>
      </c>
      <c r="C2" s="5" t="s">
        <v>14</v>
      </c>
      <c r="D2" s="5" t="str">
        <f>"9781485102335"</f>
        <v>9781485102335</v>
      </c>
      <c r="E2" s="5" t="s">
        <v>15</v>
      </c>
      <c r="F2" s="5" t="s">
        <v>16</v>
      </c>
      <c r="G2" s="5">
        <v>2015</v>
      </c>
      <c r="H2" s="6">
        <v>6</v>
      </c>
      <c r="I2" s="6">
        <v>20180119</v>
      </c>
      <c r="J2" s="5">
        <v>15</v>
      </c>
      <c r="K2" s="5" t="s">
        <v>17</v>
      </c>
      <c r="L2" s="5" t="s">
        <v>18</v>
      </c>
    </row>
    <row r="3" spans="1:12" x14ac:dyDescent="0.25">
      <c r="A3" s="5" t="s">
        <v>19</v>
      </c>
      <c r="B3" s="5" t="s">
        <v>20</v>
      </c>
      <c r="C3" s="5" t="s">
        <v>21</v>
      </c>
      <c r="D3" s="5" t="str">
        <f>"9781403903136"</f>
        <v>9781403903136</v>
      </c>
      <c r="E3" s="5" t="s">
        <v>15</v>
      </c>
      <c r="F3" s="5" t="s">
        <v>16</v>
      </c>
      <c r="G3" s="5">
        <v>2003</v>
      </c>
      <c r="H3" s="6">
        <v>1</v>
      </c>
      <c r="I3" s="6">
        <v>20180119</v>
      </c>
      <c r="J3" s="5">
        <v>30</v>
      </c>
      <c r="K3" s="5" t="s">
        <v>17</v>
      </c>
      <c r="L3" s="5" t="s">
        <v>22</v>
      </c>
    </row>
    <row r="4" spans="1:12" x14ac:dyDescent="0.25">
      <c r="A4" s="5" t="s">
        <v>23</v>
      </c>
      <c r="B4" s="5" t="s">
        <v>24</v>
      </c>
      <c r="C4" s="5" t="s">
        <v>14</v>
      </c>
      <c r="D4" s="5" t="str">
        <f>"9781485111986"</f>
        <v>9781485111986</v>
      </c>
      <c r="E4" s="5" t="s">
        <v>15</v>
      </c>
      <c r="F4" s="5" t="s">
        <v>16</v>
      </c>
      <c r="G4" s="5">
        <v>2015</v>
      </c>
      <c r="H4" s="6">
        <v>5</v>
      </c>
      <c r="I4" s="6">
        <v>20180119</v>
      </c>
      <c r="J4" s="5">
        <v>30</v>
      </c>
      <c r="K4" s="5" t="s">
        <v>17</v>
      </c>
      <c r="L4" s="5" t="s">
        <v>22</v>
      </c>
    </row>
    <row r="5" spans="1:12" x14ac:dyDescent="0.25">
      <c r="A5" s="5" t="s">
        <v>25</v>
      </c>
      <c r="B5" s="5" t="s">
        <v>26</v>
      </c>
      <c r="C5" s="5" t="s">
        <v>27</v>
      </c>
      <c r="D5" s="5" t="str">
        <f>"9781408072455"</f>
        <v>9781408072455</v>
      </c>
      <c r="E5" s="5" t="s">
        <v>15</v>
      </c>
      <c r="F5" s="5" t="s">
        <v>16</v>
      </c>
      <c r="G5" s="5">
        <v>2015</v>
      </c>
      <c r="H5" s="6">
        <v>2</v>
      </c>
      <c r="I5" s="6">
        <v>20180119</v>
      </c>
      <c r="J5" s="6">
        <v>400</v>
      </c>
      <c r="K5" s="5" t="s">
        <v>17</v>
      </c>
      <c r="L5" s="5" t="s">
        <v>28</v>
      </c>
    </row>
    <row r="6" spans="1:12" x14ac:dyDescent="0.25">
      <c r="A6" s="5" t="s">
        <v>30</v>
      </c>
      <c r="B6" s="5" t="s">
        <v>31</v>
      </c>
      <c r="C6" s="5" t="s">
        <v>32</v>
      </c>
      <c r="D6" s="5" t="str">
        <f>"9781775785033"</f>
        <v>9781775785033</v>
      </c>
      <c r="E6" s="5" t="s">
        <v>15</v>
      </c>
      <c r="F6" s="5" t="s">
        <v>16</v>
      </c>
      <c r="G6" s="5">
        <v>2013</v>
      </c>
      <c r="H6" s="6">
        <v>1</v>
      </c>
      <c r="I6" s="6">
        <v>20180119</v>
      </c>
      <c r="J6" s="6">
        <v>265</v>
      </c>
      <c r="K6" s="5" t="s">
        <v>17</v>
      </c>
      <c r="L6" s="5" t="s">
        <v>33</v>
      </c>
    </row>
    <row r="7" spans="1:12" x14ac:dyDescent="0.25">
      <c r="A7" s="5" t="s">
        <v>34</v>
      </c>
      <c r="B7" s="5" t="s">
        <v>35</v>
      </c>
      <c r="C7" s="5" t="s">
        <v>36</v>
      </c>
      <c r="D7" s="5" t="str">
        <f>"9780409113488"</f>
        <v>9780409113488</v>
      </c>
      <c r="E7" s="5" t="s">
        <v>15</v>
      </c>
      <c r="F7" s="5" t="s">
        <v>16</v>
      </c>
      <c r="G7" s="5">
        <v>2013</v>
      </c>
      <c r="H7" s="6">
        <v>11</v>
      </c>
      <c r="I7" s="6">
        <v>20180119</v>
      </c>
      <c r="J7" s="5">
        <v>100</v>
      </c>
      <c r="K7" s="5" t="s">
        <v>17</v>
      </c>
      <c r="L7" s="5" t="s">
        <v>37</v>
      </c>
    </row>
    <row r="8" spans="1:12" x14ac:dyDescent="0.25">
      <c r="A8" s="5" t="s">
        <v>38</v>
      </c>
      <c r="B8" s="5" t="s">
        <v>39</v>
      </c>
      <c r="C8" s="5" t="s">
        <v>14</v>
      </c>
      <c r="D8" s="5" t="str">
        <f>"9780702197840"</f>
        <v>9780702197840</v>
      </c>
      <c r="E8" s="5" t="s">
        <v>15</v>
      </c>
      <c r="F8" s="5" t="s">
        <v>16</v>
      </c>
      <c r="G8" s="5">
        <v>2012</v>
      </c>
      <c r="H8" s="6">
        <v>2</v>
      </c>
      <c r="I8" s="6">
        <v>20180119</v>
      </c>
      <c r="J8" s="5">
        <v>100</v>
      </c>
      <c r="K8" s="5" t="s">
        <v>17</v>
      </c>
      <c r="L8" s="5" t="s">
        <v>40</v>
      </c>
    </row>
    <row r="9" spans="1:12" x14ac:dyDescent="0.25">
      <c r="A9" s="5" t="s">
        <v>41</v>
      </c>
      <c r="B9" s="5" t="s">
        <v>42</v>
      </c>
      <c r="C9" s="5" t="s">
        <v>43</v>
      </c>
      <c r="D9" s="6" t="str">
        <f>"9780230584747"</f>
        <v>9780230584747</v>
      </c>
      <c r="E9" s="5" t="s">
        <v>15</v>
      </c>
      <c r="F9" s="5" t="s">
        <v>16</v>
      </c>
      <c r="G9" s="5">
        <v>2011</v>
      </c>
      <c r="H9" s="6">
        <v>1</v>
      </c>
      <c r="I9" s="6">
        <v>20180119</v>
      </c>
      <c r="J9" s="5">
        <v>30</v>
      </c>
      <c r="K9" s="5" t="s">
        <v>17</v>
      </c>
      <c r="L9" s="5" t="s">
        <v>44</v>
      </c>
    </row>
    <row r="10" spans="1:12" s="3" customFormat="1" x14ac:dyDescent="0.25">
      <c r="A10" s="7" t="s">
        <v>45</v>
      </c>
      <c r="B10" s="7" t="s">
        <v>46</v>
      </c>
      <c r="C10" s="7" t="s">
        <v>32</v>
      </c>
      <c r="D10" s="8" t="s">
        <v>605</v>
      </c>
      <c r="E10" s="9"/>
      <c r="F10" s="7" t="s">
        <v>16</v>
      </c>
      <c r="G10" s="7">
        <v>2010</v>
      </c>
      <c r="H10" s="10">
        <v>8</v>
      </c>
      <c r="I10" s="6">
        <v>20180119</v>
      </c>
      <c r="J10" s="7">
        <v>20</v>
      </c>
      <c r="K10" s="7" t="s">
        <v>17</v>
      </c>
      <c r="L10" s="7" t="s">
        <v>47</v>
      </c>
    </row>
    <row r="11" spans="1:12" x14ac:dyDescent="0.25">
      <c r="A11" s="5" t="s">
        <v>48</v>
      </c>
      <c r="B11" s="5" t="s">
        <v>49</v>
      </c>
      <c r="C11" s="5" t="s">
        <v>50</v>
      </c>
      <c r="D11" s="8" t="s">
        <v>604</v>
      </c>
      <c r="E11" s="5" t="s">
        <v>15</v>
      </c>
      <c r="F11" s="5" t="s">
        <v>16</v>
      </c>
      <c r="G11" s="6">
        <v>2013</v>
      </c>
      <c r="H11" s="6">
        <v>6</v>
      </c>
      <c r="I11" s="6">
        <v>20180119</v>
      </c>
      <c r="J11" s="5">
        <v>10</v>
      </c>
      <c r="K11" s="5" t="s">
        <v>17</v>
      </c>
      <c r="L11" s="5" t="s">
        <v>51</v>
      </c>
    </row>
    <row r="12" spans="1:12" s="3" customFormat="1" x14ac:dyDescent="0.25">
      <c r="A12" s="7" t="s">
        <v>52</v>
      </c>
      <c r="B12" s="7" t="s">
        <v>53</v>
      </c>
      <c r="C12" s="7" t="s">
        <v>54</v>
      </c>
      <c r="D12" s="7" t="str">
        <f>"9780199044733"</f>
        <v>9780199044733</v>
      </c>
      <c r="E12" s="7" t="s">
        <v>15</v>
      </c>
      <c r="F12" s="7" t="s">
        <v>16</v>
      </c>
      <c r="G12" s="7">
        <v>2013</v>
      </c>
      <c r="H12" s="10">
        <v>4</v>
      </c>
      <c r="I12" s="6">
        <v>20180119</v>
      </c>
      <c r="J12" s="7">
        <v>30</v>
      </c>
      <c r="K12" s="7" t="s">
        <v>17</v>
      </c>
      <c r="L12" s="7" t="s">
        <v>55</v>
      </c>
    </row>
    <row r="13" spans="1:12" x14ac:dyDescent="0.25">
      <c r="A13" s="5" t="s">
        <v>56</v>
      </c>
      <c r="B13" s="5" t="s">
        <v>57</v>
      </c>
      <c r="C13" s="5" t="s">
        <v>58</v>
      </c>
      <c r="D13" s="5" t="str">
        <f>"9780195998306"</f>
        <v>9780195998306</v>
      </c>
      <c r="E13" s="5" t="s">
        <v>15</v>
      </c>
      <c r="F13" s="5" t="s">
        <v>16</v>
      </c>
      <c r="G13" s="5">
        <v>2011</v>
      </c>
      <c r="H13" s="6">
        <v>4</v>
      </c>
      <c r="I13" s="6">
        <v>20180119</v>
      </c>
      <c r="J13" s="5">
        <v>30</v>
      </c>
      <c r="K13" s="5" t="s">
        <v>17</v>
      </c>
      <c r="L13" s="5" t="s">
        <v>59</v>
      </c>
    </row>
    <row r="14" spans="1:12" x14ac:dyDescent="0.25">
      <c r="A14" s="5" t="s">
        <v>60</v>
      </c>
      <c r="B14" s="5" t="s">
        <v>61</v>
      </c>
      <c r="C14" s="5" t="s">
        <v>62</v>
      </c>
      <c r="D14" s="5" t="str">
        <f>"9780538467254"</f>
        <v>9780538467254</v>
      </c>
      <c r="E14" s="5" t="s">
        <v>15</v>
      </c>
      <c r="F14" s="5" t="s">
        <v>16</v>
      </c>
      <c r="G14" s="5">
        <v>2011</v>
      </c>
      <c r="H14" s="6">
        <v>7</v>
      </c>
      <c r="I14" s="6">
        <v>20180119</v>
      </c>
      <c r="J14" s="5">
        <v>30</v>
      </c>
      <c r="K14" s="5" t="s">
        <v>17</v>
      </c>
      <c r="L14" s="5" t="s">
        <v>63</v>
      </c>
    </row>
    <row r="15" spans="1:12" x14ac:dyDescent="0.25">
      <c r="A15" s="5" t="s">
        <v>64</v>
      </c>
      <c r="B15" s="5" t="s">
        <v>65</v>
      </c>
      <c r="C15" s="5" t="s">
        <v>66</v>
      </c>
      <c r="D15" s="5" t="str">
        <f>"9781408093788"</f>
        <v>9781408093788</v>
      </c>
      <c r="E15" s="5" t="s">
        <v>15</v>
      </c>
      <c r="F15" s="5" t="s">
        <v>16</v>
      </c>
      <c r="G15" s="5">
        <v>2013</v>
      </c>
      <c r="H15" s="6">
        <v>1</v>
      </c>
      <c r="I15" s="6">
        <v>20180119</v>
      </c>
      <c r="J15" s="5">
        <v>20</v>
      </c>
      <c r="K15" s="5" t="s">
        <v>17</v>
      </c>
      <c r="L15" s="5" t="s">
        <v>67</v>
      </c>
    </row>
    <row r="16" spans="1:12" x14ac:dyDescent="0.25">
      <c r="A16" s="5" t="s">
        <v>68</v>
      </c>
      <c r="B16" s="5" t="s">
        <v>69</v>
      </c>
      <c r="C16" s="5" t="s">
        <v>70</v>
      </c>
      <c r="D16" s="5" t="str">
        <f>"9780470620748"</f>
        <v>9780470620748</v>
      </c>
      <c r="E16" s="5" t="s">
        <v>15</v>
      </c>
      <c r="F16" s="5" t="s">
        <v>16</v>
      </c>
      <c r="G16" s="5">
        <v>2011</v>
      </c>
      <c r="H16" s="6">
        <v>3</v>
      </c>
      <c r="I16" s="6">
        <v>20180119</v>
      </c>
      <c r="J16" s="5">
        <v>20</v>
      </c>
      <c r="K16" s="5" t="s">
        <v>17</v>
      </c>
      <c r="L16" s="5" t="s">
        <v>71</v>
      </c>
    </row>
    <row r="17" spans="1:12" x14ac:dyDescent="0.25">
      <c r="A17" s="5" t="s">
        <v>72</v>
      </c>
      <c r="B17" s="5" t="s">
        <v>73</v>
      </c>
      <c r="C17" s="5" t="s">
        <v>62</v>
      </c>
      <c r="D17" s="5" t="str">
        <f>"9780324580532"</f>
        <v>9780324580532</v>
      </c>
      <c r="E17" s="5" t="s">
        <v>15</v>
      </c>
      <c r="F17" s="5" t="s">
        <v>16</v>
      </c>
      <c r="G17" s="5">
        <v>2009</v>
      </c>
      <c r="H17" s="6">
        <v>9</v>
      </c>
      <c r="I17" s="6">
        <v>20180119</v>
      </c>
      <c r="J17" s="5">
        <v>20</v>
      </c>
      <c r="K17" s="5" t="s">
        <v>17</v>
      </c>
      <c r="L17" s="5" t="s">
        <v>74</v>
      </c>
    </row>
    <row r="18" spans="1:12" x14ac:dyDescent="0.25">
      <c r="A18" s="5" t="s">
        <v>75</v>
      </c>
      <c r="B18" s="5" t="s">
        <v>76</v>
      </c>
      <c r="C18" s="5" t="s">
        <v>50</v>
      </c>
      <c r="D18" s="5" t="str">
        <f>"9780071315128"</f>
        <v>9780071315128</v>
      </c>
      <c r="E18" s="5" t="s">
        <v>15</v>
      </c>
      <c r="F18" s="5" t="s">
        <v>16</v>
      </c>
      <c r="G18" s="5">
        <v>2013</v>
      </c>
      <c r="H18" s="6">
        <v>12</v>
      </c>
      <c r="I18" s="6">
        <v>20180119</v>
      </c>
      <c r="J18" s="5">
        <v>9</v>
      </c>
      <c r="K18" s="5" t="s">
        <v>17</v>
      </c>
      <c r="L18" s="5" t="s">
        <v>77</v>
      </c>
    </row>
    <row r="19" spans="1:12" x14ac:dyDescent="0.25">
      <c r="A19" s="5" t="s">
        <v>25</v>
      </c>
      <c r="B19" s="5" t="s">
        <v>26</v>
      </c>
      <c r="C19" s="5" t="s">
        <v>27</v>
      </c>
      <c r="D19" s="5" t="str">
        <f>"9781408072455"</f>
        <v>9781408072455</v>
      </c>
      <c r="E19" s="5" t="s">
        <v>15</v>
      </c>
      <c r="F19" s="5" t="s">
        <v>16</v>
      </c>
      <c r="G19" s="5">
        <v>2015</v>
      </c>
      <c r="H19" s="6">
        <v>2</v>
      </c>
      <c r="I19" s="6">
        <v>20180119</v>
      </c>
      <c r="J19" s="5">
        <v>52</v>
      </c>
      <c r="K19" s="5" t="s">
        <v>17</v>
      </c>
      <c r="L19" s="5" t="s">
        <v>78</v>
      </c>
    </row>
    <row r="20" spans="1:12" x14ac:dyDescent="0.25">
      <c r="A20" s="5" t="s">
        <v>79</v>
      </c>
      <c r="B20" s="5" t="s">
        <v>80</v>
      </c>
      <c r="C20" s="5" t="s">
        <v>81</v>
      </c>
      <c r="D20" s="5" t="str">
        <f>"9780620337236"</f>
        <v>9780620337236</v>
      </c>
      <c r="E20" s="5" t="s">
        <v>15</v>
      </c>
      <c r="F20" s="5" t="s">
        <v>16</v>
      </c>
      <c r="G20" s="5">
        <v>2009</v>
      </c>
      <c r="H20" s="6">
        <v>5</v>
      </c>
      <c r="I20" s="6">
        <v>20180119</v>
      </c>
      <c r="J20" s="5">
        <v>10</v>
      </c>
      <c r="K20" s="5" t="s">
        <v>17</v>
      </c>
      <c r="L20" s="5" t="s">
        <v>82</v>
      </c>
    </row>
    <row r="21" spans="1:12" hidden="1" x14ac:dyDescent="0.25">
      <c r="A21" s="5" t="s">
        <v>83</v>
      </c>
      <c r="B21" s="5" t="s">
        <v>84</v>
      </c>
      <c r="C21" s="5" t="s">
        <v>32</v>
      </c>
      <c r="D21" s="5" t="str">
        <f>"9781292094502"</f>
        <v>9781292094502</v>
      </c>
      <c r="E21" s="5" t="s">
        <v>15</v>
      </c>
      <c r="F21" s="5" t="s">
        <v>16</v>
      </c>
      <c r="G21" s="5">
        <v>2015</v>
      </c>
      <c r="H21" s="5">
        <v>12</v>
      </c>
      <c r="I21" s="5">
        <v>20170101</v>
      </c>
      <c r="J21" s="5">
        <v>1900</v>
      </c>
      <c r="K21" s="5" t="s">
        <v>85</v>
      </c>
      <c r="L21" s="5" t="s">
        <v>86</v>
      </c>
    </row>
    <row r="22" spans="1:12" hidden="1" x14ac:dyDescent="0.25">
      <c r="A22" s="5" t="s">
        <v>87</v>
      </c>
      <c r="B22" s="5" t="s">
        <v>88</v>
      </c>
      <c r="C22" s="5" t="s">
        <v>89</v>
      </c>
      <c r="D22" s="5" t="str">
        <f>"9780077167929"</f>
        <v>9780077167929</v>
      </c>
      <c r="E22" s="5" t="s">
        <v>15</v>
      </c>
      <c r="F22" s="5" t="s">
        <v>16</v>
      </c>
      <c r="G22" s="5">
        <v>2014</v>
      </c>
      <c r="H22" s="5">
        <v>2</v>
      </c>
      <c r="I22" s="5">
        <v>20170101</v>
      </c>
      <c r="J22" s="5">
        <v>550</v>
      </c>
      <c r="K22" s="5" t="s">
        <v>85</v>
      </c>
      <c r="L22" s="5" t="s">
        <v>90</v>
      </c>
    </row>
    <row r="23" spans="1:12" hidden="1" x14ac:dyDescent="0.25">
      <c r="A23" s="5" t="s">
        <v>91</v>
      </c>
      <c r="B23" s="5" t="s">
        <v>92</v>
      </c>
      <c r="C23" s="5" t="s">
        <v>29</v>
      </c>
      <c r="D23" s="5" t="str">
        <f>"0????????????"</f>
        <v>0????????????</v>
      </c>
      <c r="E23" s="5" t="s">
        <v>15</v>
      </c>
      <c r="F23" s="5" t="s">
        <v>16</v>
      </c>
      <c r="G23" s="5">
        <v>2016</v>
      </c>
      <c r="H23" s="5">
        <v>3</v>
      </c>
      <c r="I23" s="5">
        <v>20170101</v>
      </c>
      <c r="J23" s="5">
        <v>550</v>
      </c>
      <c r="K23" s="5" t="s">
        <v>85</v>
      </c>
      <c r="L23" s="5" t="s">
        <v>90</v>
      </c>
    </row>
    <row r="24" spans="1:12" hidden="1" x14ac:dyDescent="0.25">
      <c r="A24" s="5" t="s">
        <v>93</v>
      </c>
      <c r="B24" s="5" t="s">
        <v>94</v>
      </c>
      <c r="C24" s="5" t="s">
        <v>32</v>
      </c>
      <c r="D24" s="5" t="str">
        <f>"9780133406788"</f>
        <v>9780133406788</v>
      </c>
      <c r="E24" s="5" t="s">
        <v>15</v>
      </c>
      <c r="F24" s="5" t="s">
        <v>16</v>
      </c>
      <c r="G24" s="5">
        <v>2014</v>
      </c>
      <c r="H24" s="5">
        <v>12</v>
      </c>
      <c r="I24" s="5">
        <v>20170101</v>
      </c>
      <c r="J24" s="5">
        <v>55</v>
      </c>
      <c r="K24" s="5" t="s">
        <v>85</v>
      </c>
      <c r="L24" s="5" t="s">
        <v>95</v>
      </c>
    </row>
    <row r="25" spans="1:12" hidden="1" x14ac:dyDescent="0.25">
      <c r="A25" s="5" t="s">
        <v>96</v>
      </c>
      <c r="B25" s="5" t="s">
        <v>97</v>
      </c>
      <c r="C25" s="5" t="s">
        <v>98</v>
      </c>
      <c r="D25" s="5" t="str">
        <f>"9780627033445"</f>
        <v>9780627033445</v>
      </c>
      <c r="E25" s="5" t="s">
        <v>15</v>
      </c>
      <c r="F25" s="5" t="s">
        <v>16</v>
      </c>
      <c r="G25" s="5">
        <v>2015</v>
      </c>
      <c r="H25" s="5">
        <v>5</v>
      </c>
      <c r="I25" s="5">
        <v>20170101</v>
      </c>
      <c r="J25" s="5">
        <v>70</v>
      </c>
      <c r="K25" s="5" t="s">
        <v>85</v>
      </c>
      <c r="L25" s="5" t="s">
        <v>99</v>
      </c>
    </row>
    <row r="26" spans="1:12" hidden="1" x14ac:dyDescent="0.25">
      <c r="A26" s="5" t="s">
        <v>100</v>
      </c>
      <c r="B26" s="5" t="s">
        <v>97</v>
      </c>
      <c r="C26" s="5" t="s">
        <v>98</v>
      </c>
      <c r="D26" s="5" t="str">
        <f>"9780627033421"</f>
        <v>9780627033421</v>
      </c>
      <c r="E26" s="5" t="s">
        <v>15</v>
      </c>
      <c r="F26" s="5" t="s">
        <v>16</v>
      </c>
      <c r="G26" s="5">
        <v>2014</v>
      </c>
      <c r="H26" s="5">
        <v>5</v>
      </c>
      <c r="I26" s="5">
        <v>20170101</v>
      </c>
      <c r="J26" s="5">
        <v>130</v>
      </c>
      <c r="K26" s="5" t="s">
        <v>85</v>
      </c>
      <c r="L26" s="5" t="s">
        <v>99</v>
      </c>
    </row>
    <row r="27" spans="1:12" hidden="1" x14ac:dyDescent="0.25">
      <c r="A27" s="5" t="s">
        <v>101</v>
      </c>
      <c r="B27" s="5" t="s">
        <v>102</v>
      </c>
      <c r="C27" s="5" t="s">
        <v>103</v>
      </c>
      <c r="D27" s="5" t="str">
        <f>"9780393124446"</f>
        <v>9780393124446</v>
      </c>
      <c r="E27" s="5" t="s">
        <v>15</v>
      </c>
      <c r="F27" s="5" t="s">
        <v>16</v>
      </c>
      <c r="G27" s="5">
        <v>2014</v>
      </c>
      <c r="H27" s="5">
        <v>4</v>
      </c>
      <c r="I27" s="5">
        <v>20170101</v>
      </c>
      <c r="J27" s="5">
        <v>180</v>
      </c>
      <c r="K27" s="5" t="s">
        <v>85</v>
      </c>
      <c r="L27" s="5" t="s">
        <v>104</v>
      </c>
    </row>
    <row r="28" spans="1:12" hidden="1" x14ac:dyDescent="0.25">
      <c r="A28" s="5" t="s">
        <v>105</v>
      </c>
      <c r="B28" s="5" t="s">
        <v>106</v>
      </c>
      <c r="C28" s="5" t="s">
        <v>107</v>
      </c>
      <c r="D28" s="5" t="str">
        <f>"9780627034619"</f>
        <v>9780627034619</v>
      </c>
      <c r="E28" s="5" t="s">
        <v>15</v>
      </c>
      <c r="F28" s="5" t="s">
        <v>16</v>
      </c>
      <c r="G28" s="5">
        <v>2016</v>
      </c>
      <c r="H28" s="5">
        <v>5</v>
      </c>
      <c r="I28" s="5">
        <v>20170101</v>
      </c>
      <c r="J28" s="5">
        <v>60</v>
      </c>
      <c r="K28" s="5" t="s">
        <v>85</v>
      </c>
      <c r="L28" s="5" t="s">
        <v>104</v>
      </c>
    </row>
    <row r="29" spans="1:12" hidden="1" x14ac:dyDescent="0.25">
      <c r="A29" s="5" t="s">
        <v>108</v>
      </c>
      <c r="B29" s="5" t="s">
        <v>109</v>
      </c>
      <c r="C29" s="5" t="s">
        <v>110</v>
      </c>
      <c r="D29" s="5" t="str">
        <f>"9780199059089"</f>
        <v>9780199059089</v>
      </c>
      <c r="E29" s="5" t="s">
        <v>15</v>
      </c>
      <c r="F29" s="5" t="s">
        <v>16</v>
      </c>
      <c r="G29" s="5">
        <v>2015</v>
      </c>
      <c r="H29" s="5">
        <v>6</v>
      </c>
      <c r="I29" s="5">
        <v>20170101</v>
      </c>
      <c r="J29" s="5">
        <v>30</v>
      </c>
      <c r="K29" s="5" t="s">
        <v>85</v>
      </c>
      <c r="L29" s="5" t="s">
        <v>111</v>
      </c>
    </row>
    <row r="30" spans="1:12" hidden="1" x14ac:dyDescent="0.25">
      <c r="A30" s="5" t="s">
        <v>112</v>
      </c>
      <c r="B30" s="5" t="s">
        <v>113</v>
      </c>
      <c r="C30" s="5" t="s">
        <v>114</v>
      </c>
      <c r="D30" s="5" t="str">
        <f>"9780073523200"</f>
        <v>9780073523200</v>
      </c>
      <c r="E30" s="5" t="s">
        <v>15</v>
      </c>
      <c r="F30" s="5" t="s">
        <v>16</v>
      </c>
      <c r="G30" s="5">
        <v>2012</v>
      </c>
      <c r="H30" s="5">
        <v>6</v>
      </c>
      <c r="I30" s="5">
        <v>20170101</v>
      </c>
      <c r="J30" s="5">
        <v>50</v>
      </c>
      <c r="K30" s="5" t="s">
        <v>85</v>
      </c>
      <c r="L30" s="5" t="s">
        <v>115</v>
      </c>
    </row>
    <row r="31" spans="1:12" hidden="1" x14ac:dyDescent="0.25">
      <c r="A31" s="5" t="s">
        <v>116</v>
      </c>
      <c r="B31" s="5" t="s">
        <v>117</v>
      </c>
      <c r="C31" s="5" t="s">
        <v>118</v>
      </c>
      <c r="D31" s="5" t="str">
        <f>"9780073375847"</f>
        <v>9780073375847</v>
      </c>
      <c r="E31" s="5" t="s">
        <v>15</v>
      </c>
      <c r="F31" s="5" t="s">
        <v>16</v>
      </c>
      <c r="G31" s="5">
        <v>2010</v>
      </c>
      <c r="H31" s="5">
        <v>4</v>
      </c>
      <c r="I31" s="5">
        <v>20170101</v>
      </c>
      <c r="J31" s="5">
        <v>50</v>
      </c>
      <c r="K31" s="5" t="s">
        <v>85</v>
      </c>
      <c r="L31" s="5" t="s">
        <v>115</v>
      </c>
    </row>
    <row r="32" spans="1:12" hidden="1" x14ac:dyDescent="0.25">
      <c r="A32" s="5" t="s">
        <v>119</v>
      </c>
      <c r="B32" s="5" t="s">
        <v>120</v>
      </c>
      <c r="C32" s="5" t="s">
        <v>121</v>
      </c>
      <c r="D32" s="5" t="str">
        <f>"9781133190943"</f>
        <v>9781133190943</v>
      </c>
      <c r="E32" s="5" t="s">
        <v>15</v>
      </c>
      <c r="F32" s="5" t="s">
        <v>16</v>
      </c>
      <c r="G32" s="5">
        <v>2013</v>
      </c>
      <c r="H32" s="5">
        <v>8</v>
      </c>
      <c r="I32" s="5">
        <v>20170115</v>
      </c>
      <c r="J32" s="5">
        <v>25</v>
      </c>
      <c r="K32" s="5" t="s">
        <v>122</v>
      </c>
      <c r="L32" s="5" t="s">
        <v>123</v>
      </c>
    </row>
    <row r="33" spans="1:12" hidden="1" x14ac:dyDescent="0.25">
      <c r="A33" s="5" t="s">
        <v>124</v>
      </c>
      <c r="B33" s="5" t="s">
        <v>125</v>
      </c>
      <c r="C33" s="5" t="s">
        <v>126</v>
      </c>
      <c r="D33" s="5" t="str">
        <f>"9781285734293"</f>
        <v>9781285734293</v>
      </c>
      <c r="E33" s="5" t="s">
        <v>15</v>
      </c>
      <c r="F33" s="5" t="s">
        <v>16</v>
      </c>
      <c r="G33" s="5">
        <v>2015</v>
      </c>
      <c r="H33" s="5">
        <v>9</v>
      </c>
      <c r="I33" s="5">
        <v>20170115</v>
      </c>
      <c r="J33" s="5">
        <v>120</v>
      </c>
      <c r="K33" s="5" t="s">
        <v>122</v>
      </c>
      <c r="L33" s="5" t="s">
        <v>127</v>
      </c>
    </row>
    <row r="34" spans="1:12" hidden="1" x14ac:dyDescent="0.25">
      <c r="A34" s="5" t="s">
        <v>128</v>
      </c>
      <c r="B34" s="5" t="s">
        <v>129</v>
      </c>
      <c r="C34" s="5" t="s">
        <v>54</v>
      </c>
      <c r="D34" s="5" t="str">
        <f>"9780199079926"</f>
        <v>9780199079926</v>
      </c>
      <c r="E34" s="5" t="s">
        <v>15</v>
      </c>
      <c r="F34" s="5" t="s">
        <v>16</v>
      </c>
      <c r="G34" s="5">
        <v>2015</v>
      </c>
      <c r="H34" s="5">
        <v>5</v>
      </c>
      <c r="I34" s="5">
        <v>20170115</v>
      </c>
      <c r="J34" s="5">
        <v>600</v>
      </c>
      <c r="K34" s="5" t="s">
        <v>122</v>
      </c>
      <c r="L34" s="5" t="s">
        <v>130</v>
      </c>
    </row>
    <row r="35" spans="1:12" hidden="1" x14ac:dyDescent="0.25">
      <c r="A35" s="5" t="s">
        <v>131</v>
      </c>
      <c r="B35" s="5" t="s">
        <v>132</v>
      </c>
      <c r="C35" s="5" t="s">
        <v>54</v>
      </c>
      <c r="D35" s="5" t="str">
        <f>"9780199045778"</f>
        <v>9780199045778</v>
      </c>
      <c r="E35" s="5" t="s">
        <v>15</v>
      </c>
      <c r="F35" s="5" t="s">
        <v>16</v>
      </c>
      <c r="G35" s="5">
        <v>2013</v>
      </c>
      <c r="H35" s="5">
        <v>1</v>
      </c>
      <c r="I35" s="5">
        <v>20170115</v>
      </c>
      <c r="J35" s="5">
        <v>140</v>
      </c>
      <c r="K35" s="5" t="s">
        <v>122</v>
      </c>
      <c r="L35" s="5" t="s">
        <v>133</v>
      </c>
    </row>
    <row r="36" spans="1:12" hidden="1" x14ac:dyDescent="0.25">
      <c r="A36" s="5" t="s">
        <v>134</v>
      </c>
      <c r="B36" s="5" t="s">
        <v>135</v>
      </c>
      <c r="C36" s="5" t="s">
        <v>136</v>
      </c>
      <c r="D36" s="5" t="str">
        <f>"9780077169312"</f>
        <v>9780077169312</v>
      </c>
      <c r="E36" s="5" t="s">
        <v>15</v>
      </c>
      <c r="F36" s="5" t="s">
        <v>16</v>
      </c>
      <c r="G36" s="5">
        <v>2016</v>
      </c>
      <c r="H36" s="5">
        <v>3</v>
      </c>
      <c r="I36" s="5">
        <v>20170115</v>
      </c>
      <c r="J36" s="5">
        <v>140</v>
      </c>
      <c r="K36" s="5" t="s">
        <v>122</v>
      </c>
      <c r="L36" s="5" t="s">
        <v>137</v>
      </c>
    </row>
    <row r="37" spans="1:12" hidden="1" x14ac:dyDescent="0.25">
      <c r="A37" s="5" t="s">
        <v>138</v>
      </c>
      <c r="B37" s="5" t="s">
        <v>139</v>
      </c>
      <c r="C37" s="5" t="s">
        <v>140</v>
      </c>
      <c r="D37" s="5" t="str">
        <f>"9781868886111"</f>
        <v>9781868886111</v>
      </c>
      <c r="E37" s="5" t="s">
        <v>15</v>
      </c>
      <c r="F37" s="5" t="s">
        <v>16</v>
      </c>
      <c r="G37" s="5">
        <v>2012</v>
      </c>
      <c r="H37" s="5">
        <v>1</v>
      </c>
      <c r="I37" s="5">
        <v>20170115</v>
      </c>
      <c r="J37" s="5">
        <v>20</v>
      </c>
      <c r="K37" s="5" t="s">
        <v>122</v>
      </c>
      <c r="L37" s="5" t="s">
        <v>141</v>
      </c>
    </row>
    <row r="38" spans="1:12" hidden="1" x14ac:dyDescent="0.25">
      <c r="A38" s="5" t="s">
        <v>142</v>
      </c>
      <c r="B38" s="5" t="s">
        <v>143</v>
      </c>
      <c r="C38" s="5" t="s">
        <v>144</v>
      </c>
      <c r="D38" s="5" t="str">
        <f>"9781408095430"</f>
        <v>9781408095430</v>
      </c>
      <c r="E38" s="5" t="s">
        <v>15</v>
      </c>
      <c r="F38" s="5" t="s">
        <v>16</v>
      </c>
      <c r="G38" s="5">
        <v>2013</v>
      </c>
      <c r="H38" s="5">
        <v>1</v>
      </c>
      <c r="I38" s="5">
        <v>20170115</v>
      </c>
      <c r="J38" s="5">
        <v>1900</v>
      </c>
      <c r="K38" s="5" t="s">
        <v>122</v>
      </c>
      <c r="L38" s="5" t="s">
        <v>145</v>
      </c>
    </row>
    <row r="39" spans="1:12" hidden="1" x14ac:dyDescent="0.25">
      <c r="A39" s="5" t="s">
        <v>146</v>
      </c>
      <c r="B39" s="5" t="s">
        <v>147</v>
      </c>
      <c r="C39" s="5" t="s">
        <v>148</v>
      </c>
      <c r="D39" s="5" t="str">
        <f>"9780620489355"</f>
        <v>9780620489355</v>
      </c>
      <c r="E39" s="5" t="s">
        <v>15</v>
      </c>
      <c r="F39" s="5" t="s">
        <v>16</v>
      </c>
      <c r="G39" s="5">
        <v>2011</v>
      </c>
      <c r="H39" s="5">
        <v>2</v>
      </c>
      <c r="I39" s="5">
        <v>20170115</v>
      </c>
      <c r="J39" s="5">
        <v>650</v>
      </c>
      <c r="K39" s="5" t="s">
        <v>122</v>
      </c>
      <c r="L39" s="5" t="s">
        <v>149</v>
      </c>
    </row>
    <row r="40" spans="1:12" hidden="1" x14ac:dyDescent="0.25">
      <c r="A40" s="5" t="s">
        <v>150</v>
      </c>
      <c r="B40" s="5" t="s">
        <v>147</v>
      </c>
      <c r="C40" s="5" t="s">
        <v>148</v>
      </c>
      <c r="D40" s="5" t="str">
        <f>"9780620489348"</f>
        <v>9780620489348</v>
      </c>
      <c r="E40" s="5" t="s">
        <v>15</v>
      </c>
      <c r="F40" s="5" t="s">
        <v>16</v>
      </c>
      <c r="G40" s="5">
        <v>2011</v>
      </c>
      <c r="H40" s="5">
        <v>2</v>
      </c>
      <c r="I40" s="5">
        <v>20170115</v>
      </c>
      <c r="J40" s="5">
        <v>650</v>
      </c>
      <c r="K40" s="5" t="s">
        <v>122</v>
      </c>
      <c r="L40" s="5" t="s">
        <v>149</v>
      </c>
    </row>
    <row r="41" spans="1:12" hidden="1" x14ac:dyDescent="0.25">
      <c r="A41" s="5" t="s">
        <v>151</v>
      </c>
      <c r="B41" s="5" t="s">
        <v>147</v>
      </c>
      <c r="C41" s="5" t="s">
        <v>148</v>
      </c>
      <c r="D41" s="5" t="str">
        <f>"9780620489362"</f>
        <v>9780620489362</v>
      </c>
      <c r="E41" s="5" t="s">
        <v>15</v>
      </c>
      <c r="F41" s="5" t="s">
        <v>16</v>
      </c>
      <c r="G41" s="5">
        <v>2011</v>
      </c>
      <c r="H41" s="5">
        <v>2</v>
      </c>
      <c r="I41" s="5">
        <v>20170115</v>
      </c>
      <c r="J41" s="5">
        <v>650</v>
      </c>
      <c r="K41" s="5" t="s">
        <v>122</v>
      </c>
      <c r="L41" s="5" t="s">
        <v>149</v>
      </c>
    </row>
    <row r="42" spans="1:12" hidden="1" x14ac:dyDescent="0.25">
      <c r="A42" s="5" t="s">
        <v>152</v>
      </c>
      <c r="B42" s="5" t="s">
        <v>147</v>
      </c>
      <c r="C42" s="5" t="s">
        <v>148</v>
      </c>
      <c r="D42" s="5" t="str">
        <f>"9780620489379"</f>
        <v>9780620489379</v>
      </c>
      <c r="E42" s="5" t="s">
        <v>15</v>
      </c>
      <c r="F42" s="5" t="s">
        <v>16</v>
      </c>
      <c r="G42" s="5">
        <v>2011</v>
      </c>
      <c r="H42" s="5">
        <v>2</v>
      </c>
      <c r="I42" s="5">
        <v>20170115</v>
      </c>
      <c r="J42" s="5">
        <v>650</v>
      </c>
      <c r="K42" s="5" t="s">
        <v>122</v>
      </c>
      <c r="L42" s="5" t="s">
        <v>149</v>
      </c>
    </row>
    <row r="43" spans="1:12" hidden="1" x14ac:dyDescent="0.25">
      <c r="A43" s="5" t="s">
        <v>153</v>
      </c>
      <c r="B43" s="5" t="s">
        <v>154</v>
      </c>
      <c r="C43" s="5" t="s">
        <v>54</v>
      </c>
      <c r="D43" s="5" t="str">
        <f>"9780195996012"</f>
        <v>9780195996012</v>
      </c>
      <c r="E43" s="5" t="s">
        <v>15</v>
      </c>
      <c r="F43" s="5" t="s">
        <v>16</v>
      </c>
      <c r="G43" s="5">
        <v>2014</v>
      </c>
      <c r="H43" s="5">
        <v>2</v>
      </c>
      <c r="I43" s="5">
        <v>20170115</v>
      </c>
      <c r="J43" s="5">
        <v>320</v>
      </c>
      <c r="K43" s="5" t="s">
        <v>122</v>
      </c>
      <c r="L43" s="5" t="s">
        <v>155</v>
      </c>
    </row>
    <row r="44" spans="1:12" hidden="1" x14ac:dyDescent="0.25">
      <c r="A44" s="5" t="s">
        <v>156</v>
      </c>
      <c r="B44" s="5" t="s">
        <v>157</v>
      </c>
      <c r="C44" s="5" t="s">
        <v>158</v>
      </c>
      <c r="D44" s="5" t="str">
        <f>"9781118999493"</f>
        <v>9781118999493</v>
      </c>
      <c r="E44" s="5" t="s">
        <v>15</v>
      </c>
      <c r="F44" s="5" t="s">
        <v>159</v>
      </c>
      <c r="G44" s="5">
        <v>2015</v>
      </c>
      <c r="H44" s="5">
        <v>3</v>
      </c>
      <c r="I44" s="5">
        <v>20170115</v>
      </c>
      <c r="J44" s="5">
        <v>160</v>
      </c>
      <c r="K44" s="5" t="s">
        <v>122</v>
      </c>
      <c r="L44" s="5" t="s">
        <v>160</v>
      </c>
    </row>
    <row r="45" spans="1:12" hidden="1" x14ac:dyDescent="0.25">
      <c r="A45" s="5" t="s">
        <v>161</v>
      </c>
      <c r="B45" s="5" t="s">
        <v>162</v>
      </c>
      <c r="C45" s="5" t="s">
        <v>163</v>
      </c>
      <c r="D45" s="5" t="str">
        <f>"9780627031366"</f>
        <v>9780627031366</v>
      </c>
      <c r="E45" s="5" t="s">
        <v>15</v>
      </c>
      <c r="F45" s="5" t="s">
        <v>16</v>
      </c>
      <c r="G45" s="5">
        <v>2014</v>
      </c>
      <c r="H45" s="5">
        <v>1</v>
      </c>
      <c r="I45" s="5">
        <v>20170115</v>
      </c>
      <c r="J45" s="5">
        <v>330</v>
      </c>
      <c r="K45" s="5" t="s">
        <v>122</v>
      </c>
      <c r="L45" s="5" t="s">
        <v>164</v>
      </c>
    </row>
    <row r="46" spans="1:12" hidden="1" x14ac:dyDescent="0.25">
      <c r="A46" s="5" t="s">
        <v>165</v>
      </c>
      <c r="B46" s="5" t="s">
        <v>166</v>
      </c>
      <c r="C46" s="5" t="s">
        <v>50</v>
      </c>
      <c r="D46" s="5" t="str">
        <f>"9780077158392"</f>
        <v>9780077158392</v>
      </c>
      <c r="E46" s="5" t="s">
        <v>15</v>
      </c>
      <c r="F46" s="5" t="s">
        <v>16</v>
      </c>
      <c r="G46" s="5">
        <v>2015</v>
      </c>
      <c r="H46" s="5">
        <v>3</v>
      </c>
      <c r="I46" s="5">
        <v>20170115</v>
      </c>
      <c r="J46" s="5">
        <v>110</v>
      </c>
      <c r="K46" s="5" t="s">
        <v>122</v>
      </c>
      <c r="L46" s="5" t="s">
        <v>167</v>
      </c>
    </row>
    <row r="47" spans="1:12" hidden="1" x14ac:dyDescent="0.25">
      <c r="A47" s="5" t="s">
        <v>168</v>
      </c>
      <c r="B47" s="5" t="s">
        <v>169</v>
      </c>
      <c r="C47" s="5" t="s">
        <v>32</v>
      </c>
      <c r="D47" s="5" t="str">
        <f>"9780273766711"</f>
        <v>9780273766711</v>
      </c>
      <c r="E47" s="5" t="s">
        <v>15</v>
      </c>
      <c r="F47" s="5" t="s">
        <v>16</v>
      </c>
      <c r="G47" s="5">
        <v>2013</v>
      </c>
      <c r="H47" s="5">
        <v>7</v>
      </c>
      <c r="I47" s="5">
        <v>20170115</v>
      </c>
      <c r="J47" s="5">
        <v>25</v>
      </c>
      <c r="K47" s="5" t="s">
        <v>122</v>
      </c>
      <c r="L47" s="5" t="s">
        <v>170</v>
      </c>
    </row>
    <row r="48" spans="1:12" hidden="1" x14ac:dyDescent="0.25">
      <c r="A48" s="5" t="s">
        <v>171</v>
      </c>
      <c r="B48" s="5" t="s">
        <v>172</v>
      </c>
      <c r="C48" s="5" t="s">
        <v>70</v>
      </c>
      <c r="D48" s="5" t="str">
        <f>"9781118360637"</f>
        <v>9781118360637</v>
      </c>
      <c r="E48" s="5" t="s">
        <v>15</v>
      </c>
      <c r="F48" s="5" t="s">
        <v>16</v>
      </c>
      <c r="G48" s="5">
        <v>2013</v>
      </c>
      <c r="H48" s="5">
        <v>5</v>
      </c>
      <c r="I48" s="5">
        <v>20170115</v>
      </c>
      <c r="J48" s="5">
        <v>24</v>
      </c>
      <c r="K48" s="5" t="s">
        <v>122</v>
      </c>
      <c r="L48" s="5" t="s">
        <v>173</v>
      </c>
    </row>
    <row r="49" spans="1:12" hidden="1" x14ac:dyDescent="0.25">
      <c r="A49" s="5" t="s">
        <v>174</v>
      </c>
      <c r="B49" s="5" t="s">
        <v>175</v>
      </c>
      <c r="C49" s="5" t="s">
        <v>176</v>
      </c>
      <c r="D49" s="5" t="str">
        <f>"9780702178078"</f>
        <v>9780702178078</v>
      </c>
      <c r="E49" s="5" t="s">
        <v>15</v>
      </c>
      <c r="F49" s="5" t="s">
        <v>16</v>
      </c>
      <c r="G49" s="5">
        <v>2011</v>
      </c>
      <c r="H49" s="5">
        <v>7</v>
      </c>
      <c r="I49" s="5">
        <v>20170131</v>
      </c>
      <c r="J49" s="5">
        <v>550</v>
      </c>
      <c r="K49" s="5" t="s">
        <v>177</v>
      </c>
      <c r="L49" s="5" t="s">
        <v>178</v>
      </c>
    </row>
    <row r="50" spans="1:12" hidden="1" x14ac:dyDescent="0.25">
      <c r="A50" s="5" t="s">
        <v>179</v>
      </c>
      <c r="B50" s="5" t="s">
        <v>180</v>
      </c>
      <c r="C50" s="5" t="s">
        <v>181</v>
      </c>
      <c r="D50" s="5" t="str">
        <f>"9781408064313"</f>
        <v>9781408064313</v>
      </c>
      <c r="E50" s="5" t="s">
        <v>15</v>
      </c>
      <c r="F50" s="5" t="s">
        <v>159</v>
      </c>
      <c r="G50" s="5">
        <v>2013</v>
      </c>
      <c r="H50" s="5">
        <v>8</v>
      </c>
      <c r="I50" s="5">
        <v>20170131</v>
      </c>
      <c r="J50" s="5">
        <v>550</v>
      </c>
      <c r="K50" s="5" t="s">
        <v>177</v>
      </c>
      <c r="L50" s="5" t="s">
        <v>178</v>
      </c>
    </row>
    <row r="51" spans="1:12" hidden="1" x14ac:dyDescent="0.25">
      <c r="A51" s="5" t="s">
        <v>174</v>
      </c>
      <c r="B51" s="5" t="s">
        <v>175</v>
      </c>
      <c r="C51" s="5" t="s">
        <v>176</v>
      </c>
      <c r="D51" s="5" t="str">
        <f>"9780702178078"</f>
        <v>9780702178078</v>
      </c>
      <c r="E51" s="5" t="s">
        <v>15</v>
      </c>
      <c r="F51" s="5" t="s">
        <v>16</v>
      </c>
      <c r="G51" s="5">
        <v>2011</v>
      </c>
      <c r="H51" s="5">
        <v>7</v>
      </c>
      <c r="I51" s="5">
        <v>20170131</v>
      </c>
      <c r="J51" s="5">
        <v>210</v>
      </c>
      <c r="K51" s="5" t="s">
        <v>177</v>
      </c>
      <c r="L51" s="5" t="s">
        <v>182</v>
      </c>
    </row>
    <row r="52" spans="1:12" hidden="1" x14ac:dyDescent="0.25">
      <c r="A52" s="5" t="s">
        <v>183</v>
      </c>
      <c r="B52" s="5" t="s">
        <v>184</v>
      </c>
      <c r="C52" s="5" t="s">
        <v>185</v>
      </c>
      <c r="D52" s="5" t="str">
        <f>"9781472734105"</f>
        <v>9781472734105</v>
      </c>
      <c r="E52" s="5" t="s">
        <v>15</v>
      </c>
      <c r="F52" s="5" t="s">
        <v>16</v>
      </c>
      <c r="G52" s="5">
        <v>2016</v>
      </c>
      <c r="H52" s="5">
        <v>1</v>
      </c>
      <c r="I52" s="5">
        <v>20170131</v>
      </c>
      <c r="J52" s="5">
        <v>210</v>
      </c>
      <c r="K52" s="5" t="s">
        <v>177</v>
      </c>
      <c r="L52" s="5" t="s">
        <v>182</v>
      </c>
    </row>
    <row r="53" spans="1:12" hidden="1" x14ac:dyDescent="0.25">
      <c r="A53" s="5" t="s">
        <v>186</v>
      </c>
      <c r="B53" s="5" t="s">
        <v>187</v>
      </c>
      <c r="C53" s="5" t="s">
        <v>54</v>
      </c>
      <c r="D53" s="5" t="str">
        <f>"9780195998689"</f>
        <v>9780195998689</v>
      </c>
      <c r="E53" s="5" t="s">
        <v>15</v>
      </c>
      <c r="F53" s="5" t="s">
        <v>16</v>
      </c>
      <c r="G53" s="5">
        <v>2016</v>
      </c>
      <c r="H53" s="5">
        <v>2</v>
      </c>
      <c r="I53" s="5">
        <v>20170131</v>
      </c>
      <c r="J53" s="5">
        <v>210</v>
      </c>
      <c r="K53" s="5" t="s">
        <v>177</v>
      </c>
      <c r="L53" s="5" t="s">
        <v>182</v>
      </c>
    </row>
    <row r="54" spans="1:12" hidden="1" x14ac:dyDescent="0.25">
      <c r="A54" s="5" t="s">
        <v>188</v>
      </c>
      <c r="B54" s="5" t="s">
        <v>189</v>
      </c>
      <c r="C54" s="5" t="s">
        <v>190</v>
      </c>
      <c r="D54" s="5" t="str">
        <f>"9781472714466"</f>
        <v>9781472714466</v>
      </c>
      <c r="E54" s="5" t="s">
        <v>15</v>
      </c>
      <c r="F54" s="5" t="s">
        <v>16</v>
      </c>
      <c r="G54" s="5">
        <v>2016</v>
      </c>
      <c r="H54" s="5">
        <v>3</v>
      </c>
      <c r="I54" s="5">
        <v>20170131</v>
      </c>
      <c r="J54" s="5">
        <v>180</v>
      </c>
      <c r="K54" s="5" t="s">
        <v>177</v>
      </c>
      <c r="L54" s="5" t="s">
        <v>191</v>
      </c>
    </row>
    <row r="55" spans="1:12" hidden="1" x14ac:dyDescent="0.25">
      <c r="A55" s="5" t="s">
        <v>192</v>
      </c>
      <c r="B55" s="5" t="s">
        <v>193</v>
      </c>
      <c r="C55" s="5" t="s">
        <v>185</v>
      </c>
      <c r="D55" s="5" t="str">
        <f>"9780857324597"</f>
        <v>9780857324597</v>
      </c>
      <c r="E55" s="5" t="s">
        <v>15</v>
      </c>
      <c r="F55" s="5" t="s">
        <v>16</v>
      </c>
      <c r="G55" s="5">
        <v>2012</v>
      </c>
      <c r="H55" s="5">
        <v>1</v>
      </c>
      <c r="I55" s="5">
        <v>20170131</v>
      </c>
      <c r="J55" s="5">
        <v>35</v>
      </c>
      <c r="K55" s="5" t="s">
        <v>177</v>
      </c>
      <c r="L55" s="5" t="s">
        <v>194</v>
      </c>
    </row>
    <row r="56" spans="1:12" hidden="1" x14ac:dyDescent="0.25">
      <c r="A56" s="5" t="s">
        <v>195</v>
      </c>
      <c r="B56" s="5" t="s">
        <v>193</v>
      </c>
      <c r="C56" s="5" t="s">
        <v>185</v>
      </c>
      <c r="D56" s="5" t="str">
        <f>"9780857324627"</f>
        <v>9780857324627</v>
      </c>
      <c r="E56" s="5" t="s">
        <v>15</v>
      </c>
      <c r="F56" s="5" t="s">
        <v>16</v>
      </c>
      <c r="G56" s="5">
        <v>2012</v>
      </c>
      <c r="H56" s="5">
        <v>1</v>
      </c>
      <c r="I56" s="5">
        <v>20170131</v>
      </c>
      <c r="J56" s="5">
        <v>35</v>
      </c>
      <c r="K56" s="5" t="s">
        <v>177</v>
      </c>
      <c r="L56" s="5" t="s">
        <v>194</v>
      </c>
    </row>
    <row r="57" spans="1:12" hidden="1" x14ac:dyDescent="0.25">
      <c r="A57" s="5" t="s">
        <v>196</v>
      </c>
      <c r="B57" s="5" t="s">
        <v>193</v>
      </c>
      <c r="C57" s="5" t="s">
        <v>185</v>
      </c>
      <c r="D57" s="5" t="str">
        <f>"0000000000011"</f>
        <v>0000000000011</v>
      </c>
      <c r="E57" s="5" t="s">
        <v>15</v>
      </c>
      <c r="F57" s="5" t="s">
        <v>16</v>
      </c>
      <c r="G57" s="5">
        <v>2014</v>
      </c>
      <c r="H57" s="5">
        <v>1</v>
      </c>
      <c r="I57" s="5">
        <v>20170131</v>
      </c>
      <c r="J57" s="5">
        <v>35</v>
      </c>
      <c r="K57" s="5" t="s">
        <v>177</v>
      </c>
      <c r="L57" s="5" t="s">
        <v>194</v>
      </c>
    </row>
    <row r="58" spans="1:12" hidden="1" x14ac:dyDescent="0.25">
      <c r="A58" s="5" t="s">
        <v>197</v>
      </c>
      <c r="B58" s="5" t="s">
        <v>198</v>
      </c>
      <c r="C58" s="5" t="s">
        <v>199</v>
      </c>
      <c r="D58" s="5" t="str">
        <f>"0000000000012"</f>
        <v>0000000000012</v>
      </c>
      <c r="E58" s="5" t="s">
        <v>15</v>
      </c>
      <c r="F58" s="5" t="s">
        <v>16</v>
      </c>
      <c r="G58" s="5">
        <v>2014</v>
      </c>
      <c r="H58" s="5">
        <v>14</v>
      </c>
      <c r="I58" s="5">
        <v>20170131</v>
      </c>
      <c r="J58" s="5">
        <v>35</v>
      </c>
      <c r="K58" s="5" t="s">
        <v>177</v>
      </c>
      <c r="L58" s="5" t="s">
        <v>194</v>
      </c>
    </row>
    <row r="59" spans="1:12" hidden="1" x14ac:dyDescent="0.25">
      <c r="A59" s="5" t="s">
        <v>200</v>
      </c>
      <c r="B59" s="5" t="s">
        <v>201</v>
      </c>
      <c r="C59" s="5" t="s">
        <v>176</v>
      </c>
      <c r="D59" s="5" t="str">
        <f>"9780409107784"</f>
        <v>9780409107784</v>
      </c>
      <c r="E59" s="5" t="s">
        <v>15</v>
      </c>
      <c r="F59" s="5" t="s">
        <v>159</v>
      </c>
      <c r="G59" s="5">
        <v>2013</v>
      </c>
      <c r="H59" s="5">
        <v>1</v>
      </c>
      <c r="I59" s="5">
        <v>20170131</v>
      </c>
      <c r="J59" s="5">
        <v>370</v>
      </c>
      <c r="K59" s="5" t="s">
        <v>177</v>
      </c>
      <c r="L59" s="5" t="s">
        <v>202</v>
      </c>
    </row>
    <row r="60" spans="1:12" hidden="1" x14ac:dyDescent="0.25">
      <c r="A60" s="5" t="s">
        <v>203</v>
      </c>
      <c r="B60" s="5" t="s">
        <v>204</v>
      </c>
      <c r="C60" s="5" t="s">
        <v>205</v>
      </c>
      <c r="D60" s="5" t="str">
        <f>"9780195998214"</f>
        <v>9780195998214</v>
      </c>
      <c r="E60" s="5" t="s">
        <v>15</v>
      </c>
      <c r="F60" s="5" t="s">
        <v>16</v>
      </c>
      <c r="G60" s="5">
        <v>2015</v>
      </c>
      <c r="H60" s="5">
        <v>1</v>
      </c>
      <c r="I60" s="5">
        <v>20170131</v>
      </c>
      <c r="J60" s="5">
        <v>680</v>
      </c>
      <c r="K60" s="5" t="s">
        <v>177</v>
      </c>
      <c r="L60" s="5" t="s">
        <v>202</v>
      </c>
    </row>
    <row r="61" spans="1:12" hidden="1" x14ac:dyDescent="0.25">
      <c r="A61" s="5" t="s">
        <v>206</v>
      </c>
      <c r="B61" s="5" t="s">
        <v>201</v>
      </c>
      <c r="C61" s="5" t="s">
        <v>207</v>
      </c>
      <c r="D61" s="5" t="str">
        <f>"9780409122879"</f>
        <v>9780409122879</v>
      </c>
      <c r="E61" s="5" t="s">
        <v>15</v>
      </c>
      <c r="F61" s="5" t="s">
        <v>16</v>
      </c>
      <c r="G61" s="5">
        <v>2016</v>
      </c>
      <c r="H61" s="5">
        <v>2</v>
      </c>
      <c r="I61" s="5">
        <v>20170131</v>
      </c>
      <c r="J61" s="5">
        <v>310</v>
      </c>
      <c r="K61" s="5" t="s">
        <v>177</v>
      </c>
      <c r="L61" s="5" t="s">
        <v>202</v>
      </c>
    </row>
    <row r="62" spans="1:12" hidden="1" x14ac:dyDescent="0.25">
      <c r="A62" s="5" t="s">
        <v>200</v>
      </c>
      <c r="B62" s="5" t="s">
        <v>201</v>
      </c>
      <c r="C62" s="5" t="s">
        <v>176</v>
      </c>
      <c r="D62" s="5" t="str">
        <f>"9780409107784"</f>
        <v>9780409107784</v>
      </c>
      <c r="E62" s="5" t="s">
        <v>15</v>
      </c>
      <c r="F62" s="5" t="s">
        <v>159</v>
      </c>
      <c r="G62" s="5">
        <v>2013</v>
      </c>
      <c r="H62" s="5">
        <v>1</v>
      </c>
      <c r="I62" s="5">
        <v>20170131</v>
      </c>
      <c r="J62" s="5">
        <v>100</v>
      </c>
      <c r="K62" s="5" t="s">
        <v>177</v>
      </c>
      <c r="L62" s="5" t="s">
        <v>208</v>
      </c>
    </row>
    <row r="63" spans="1:12" hidden="1" x14ac:dyDescent="0.25">
      <c r="A63" s="5" t="s">
        <v>203</v>
      </c>
      <c r="B63" s="5" t="s">
        <v>204</v>
      </c>
      <c r="C63" s="5" t="s">
        <v>205</v>
      </c>
      <c r="D63" s="5" t="str">
        <f>"9780195998214"</f>
        <v>9780195998214</v>
      </c>
      <c r="E63" s="5" t="s">
        <v>15</v>
      </c>
      <c r="F63" s="5" t="s">
        <v>16</v>
      </c>
      <c r="G63" s="5">
        <v>2015</v>
      </c>
      <c r="H63" s="5">
        <v>1</v>
      </c>
      <c r="I63" s="5">
        <v>20170131</v>
      </c>
      <c r="J63" s="5">
        <v>60</v>
      </c>
      <c r="K63" s="5" t="s">
        <v>177</v>
      </c>
      <c r="L63" s="5" t="s">
        <v>208</v>
      </c>
    </row>
    <row r="64" spans="1:12" hidden="1" x14ac:dyDescent="0.25">
      <c r="A64" s="5" t="s">
        <v>206</v>
      </c>
      <c r="B64" s="5" t="s">
        <v>201</v>
      </c>
      <c r="C64" s="5" t="s">
        <v>207</v>
      </c>
      <c r="D64" s="5" t="str">
        <f>"9780409122879"</f>
        <v>9780409122879</v>
      </c>
      <c r="E64" s="5" t="s">
        <v>15</v>
      </c>
      <c r="F64" s="5" t="s">
        <v>16</v>
      </c>
      <c r="G64" s="5">
        <v>2016</v>
      </c>
      <c r="H64" s="5">
        <v>2</v>
      </c>
      <c r="I64" s="5">
        <v>20170131</v>
      </c>
      <c r="J64" s="5">
        <v>80</v>
      </c>
      <c r="K64" s="5" t="s">
        <v>177</v>
      </c>
      <c r="L64" s="5" t="s">
        <v>208</v>
      </c>
    </row>
    <row r="65" spans="1:12" hidden="1" x14ac:dyDescent="0.25">
      <c r="A65" s="5" t="s">
        <v>200</v>
      </c>
      <c r="B65" s="5" t="s">
        <v>201</v>
      </c>
      <c r="C65" s="5" t="s">
        <v>176</v>
      </c>
      <c r="D65" s="5" t="str">
        <f>"9780409107784"</f>
        <v>9780409107784</v>
      </c>
      <c r="E65" s="5" t="s">
        <v>15</v>
      </c>
      <c r="F65" s="5" t="s">
        <v>159</v>
      </c>
      <c r="G65" s="5">
        <v>2013</v>
      </c>
      <c r="H65" s="5">
        <v>1</v>
      </c>
      <c r="I65" s="5">
        <v>20170131</v>
      </c>
      <c r="J65" s="5">
        <v>30</v>
      </c>
      <c r="K65" s="5" t="s">
        <v>177</v>
      </c>
      <c r="L65" s="5" t="s">
        <v>209</v>
      </c>
    </row>
    <row r="66" spans="1:12" hidden="1" x14ac:dyDescent="0.25">
      <c r="A66" s="5" t="s">
        <v>203</v>
      </c>
      <c r="B66" s="5" t="s">
        <v>204</v>
      </c>
      <c r="C66" s="5" t="s">
        <v>205</v>
      </c>
      <c r="D66" s="5" t="str">
        <f>"9780195998214"</f>
        <v>9780195998214</v>
      </c>
      <c r="E66" s="5" t="s">
        <v>15</v>
      </c>
      <c r="F66" s="5" t="s">
        <v>16</v>
      </c>
      <c r="G66" s="5">
        <v>2015</v>
      </c>
      <c r="H66" s="5">
        <v>1</v>
      </c>
      <c r="I66" s="5">
        <v>20170131</v>
      </c>
      <c r="J66" s="5">
        <v>80</v>
      </c>
      <c r="K66" s="5" t="s">
        <v>177</v>
      </c>
      <c r="L66" s="5" t="s">
        <v>209</v>
      </c>
    </row>
    <row r="67" spans="1:12" hidden="1" x14ac:dyDescent="0.25">
      <c r="A67" s="5" t="s">
        <v>206</v>
      </c>
      <c r="B67" s="5" t="s">
        <v>201</v>
      </c>
      <c r="C67" s="5" t="s">
        <v>207</v>
      </c>
      <c r="D67" s="5" t="str">
        <f>"9780409122879"</f>
        <v>9780409122879</v>
      </c>
      <c r="E67" s="5" t="s">
        <v>15</v>
      </c>
      <c r="F67" s="5" t="s">
        <v>16</v>
      </c>
      <c r="G67" s="5">
        <v>2016</v>
      </c>
      <c r="H67" s="5">
        <v>2</v>
      </c>
      <c r="I67" s="5">
        <v>20170131</v>
      </c>
      <c r="J67" s="5">
        <v>50</v>
      </c>
      <c r="K67" s="5" t="s">
        <v>177</v>
      </c>
      <c r="L67" s="5" t="s">
        <v>209</v>
      </c>
    </row>
    <row r="68" spans="1:12" hidden="1" x14ac:dyDescent="0.25">
      <c r="A68" s="5" t="s">
        <v>210</v>
      </c>
      <c r="B68" s="5" t="s">
        <v>211</v>
      </c>
      <c r="C68" s="5" t="s">
        <v>176</v>
      </c>
      <c r="D68" s="5" t="str">
        <f>"9780409106794"</f>
        <v>9780409106794</v>
      </c>
      <c r="E68" s="5" t="s">
        <v>15</v>
      </c>
      <c r="F68" s="5" t="s">
        <v>159</v>
      </c>
      <c r="G68" s="5">
        <v>2012</v>
      </c>
      <c r="H68" s="5">
        <v>12</v>
      </c>
      <c r="I68" s="5">
        <v>20170131</v>
      </c>
      <c r="J68" s="5">
        <v>240</v>
      </c>
      <c r="K68" s="5" t="s">
        <v>177</v>
      </c>
      <c r="L68" s="5" t="s">
        <v>212</v>
      </c>
    </row>
    <row r="69" spans="1:12" hidden="1" x14ac:dyDescent="0.25">
      <c r="A69" s="5" t="s">
        <v>213</v>
      </c>
      <c r="B69" s="5" t="s">
        <v>214</v>
      </c>
      <c r="C69" s="5" t="s">
        <v>176</v>
      </c>
      <c r="D69" s="5" t="str">
        <f>"9780409106787"</f>
        <v>9780409106787</v>
      </c>
      <c r="E69" s="5" t="s">
        <v>15</v>
      </c>
      <c r="F69" s="5" t="s">
        <v>16</v>
      </c>
      <c r="G69" s="5">
        <v>2012</v>
      </c>
      <c r="H69" s="5">
        <v>1</v>
      </c>
      <c r="I69" s="5">
        <v>20170131</v>
      </c>
      <c r="J69" s="5">
        <v>210</v>
      </c>
      <c r="K69" s="5" t="s">
        <v>177</v>
      </c>
      <c r="L69" s="5" t="s">
        <v>212</v>
      </c>
    </row>
    <row r="70" spans="1:12" hidden="1" x14ac:dyDescent="0.25">
      <c r="A70" s="5" t="s">
        <v>215</v>
      </c>
      <c r="B70" s="5" t="s">
        <v>214</v>
      </c>
      <c r="C70" s="5" t="s">
        <v>176</v>
      </c>
      <c r="D70" s="5" t="str">
        <f>"9780409106718"</f>
        <v>9780409106718</v>
      </c>
      <c r="E70" s="5" t="s">
        <v>15</v>
      </c>
      <c r="F70" s="5" t="s">
        <v>16</v>
      </c>
      <c r="G70" s="5">
        <v>2012</v>
      </c>
      <c r="H70" s="5">
        <v>1</v>
      </c>
      <c r="I70" s="5">
        <v>20170131</v>
      </c>
      <c r="J70" s="5">
        <v>240</v>
      </c>
      <c r="K70" s="5" t="s">
        <v>177</v>
      </c>
      <c r="L70" s="5" t="s">
        <v>212</v>
      </c>
    </row>
    <row r="71" spans="1:12" hidden="1" x14ac:dyDescent="0.25">
      <c r="A71" s="5" t="s">
        <v>216</v>
      </c>
      <c r="B71" s="5" t="s">
        <v>214</v>
      </c>
      <c r="C71" s="5" t="s">
        <v>176</v>
      </c>
      <c r="D71" s="5" t="str">
        <f>"9780409106701"</f>
        <v>9780409106701</v>
      </c>
      <c r="E71" s="5" t="s">
        <v>15</v>
      </c>
      <c r="F71" s="5" t="s">
        <v>16</v>
      </c>
      <c r="G71" s="5">
        <v>2012</v>
      </c>
      <c r="H71" s="5">
        <v>1</v>
      </c>
      <c r="I71" s="5">
        <v>20170131</v>
      </c>
      <c r="J71" s="5">
        <v>210</v>
      </c>
      <c r="K71" s="5" t="s">
        <v>177</v>
      </c>
      <c r="L71" s="5" t="s">
        <v>212</v>
      </c>
    </row>
    <row r="72" spans="1:12" hidden="1" x14ac:dyDescent="0.25">
      <c r="A72" s="5" t="s">
        <v>217</v>
      </c>
      <c r="B72" s="5" t="s">
        <v>218</v>
      </c>
      <c r="C72" s="5" t="s">
        <v>176</v>
      </c>
      <c r="D72" s="5" t="str">
        <f>"9780409107012"</f>
        <v>9780409107012</v>
      </c>
      <c r="E72" s="5" t="s">
        <v>15</v>
      </c>
      <c r="F72" s="5" t="s">
        <v>16</v>
      </c>
      <c r="G72" s="5">
        <v>2012</v>
      </c>
      <c r="H72" s="5">
        <v>10</v>
      </c>
      <c r="I72" s="5">
        <v>20170131</v>
      </c>
      <c r="J72" s="5">
        <v>140</v>
      </c>
      <c r="K72" s="5" t="s">
        <v>177</v>
      </c>
      <c r="L72" s="5" t="s">
        <v>212</v>
      </c>
    </row>
    <row r="73" spans="1:12" hidden="1" x14ac:dyDescent="0.25">
      <c r="A73" s="5" t="s">
        <v>219</v>
      </c>
      <c r="B73" s="5" t="s">
        <v>218</v>
      </c>
      <c r="C73" s="5" t="s">
        <v>176</v>
      </c>
      <c r="D73" s="5" t="str">
        <f>"9780409107029"</f>
        <v>9780409107029</v>
      </c>
      <c r="E73" s="5" t="s">
        <v>15</v>
      </c>
      <c r="F73" s="5" t="s">
        <v>16</v>
      </c>
      <c r="G73" s="5">
        <v>2012</v>
      </c>
      <c r="H73" s="5">
        <v>10</v>
      </c>
      <c r="I73" s="5">
        <v>20170131</v>
      </c>
      <c r="J73" s="5">
        <v>180</v>
      </c>
      <c r="K73" s="5" t="s">
        <v>177</v>
      </c>
      <c r="L73" s="5" t="s">
        <v>212</v>
      </c>
    </row>
    <row r="74" spans="1:12" hidden="1" x14ac:dyDescent="0.25">
      <c r="A74" s="5" t="s">
        <v>200</v>
      </c>
      <c r="B74" s="5" t="s">
        <v>201</v>
      </c>
      <c r="C74" s="5" t="s">
        <v>176</v>
      </c>
      <c r="D74" s="5" t="str">
        <f>"9780409107784"</f>
        <v>9780409107784</v>
      </c>
      <c r="E74" s="5" t="s">
        <v>15</v>
      </c>
      <c r="F74" s="5" t="s">
        <v>159</v>
      </c>
      <c r="G74" s="5">
        <v>2013</v>
      </c>
      <c r="H74" s="5">
        <v>1</v>
      </c>
      <c r="I74" s="5">
        <v>20170131</v>
      </c>
      <c r="J74" s="5">
        <v>190</v>
      </c>
      <c r="K74" s="5" t="s">
        <v>177</v>
      </c>
      <c r="L74" s="5" t="s">
        <v>212</v>
      </c>
    </row>
    <row r="75" spans="1:12" hidden="1" x14ac:dyDescent="0.25">
      <c r="A75" s="5" t="s">
        <v>220</v>
      </c>
      <c r="B75" s="5" t="s">
        <v>201</v>
      </c>
      <c r="C75" s="5" t="s">
        <v>176</v>
      </c>
      <c r="D75" s="5" t="str">
        <f>"9780409107777"</f>
        <v>9780409107777</v>
      </c>
      <c r="E75" s="5" t="s">
        <v>15</v>
      </c>
      <c r="F75" s="5" t="s">
        <v>159</v>
      </c>
      <c r="G75" s="5">
        <v>2013</v>
      </c>
      <c r="H75" s="5">
        <v>13</v>
      </c>
      <c r="I75" s="5">
        <v>20170131</v>
      </c>
      <c r="J75" s="5">
        <v>300</v>
      </c>
      <c r="K75" s="5" t="s">
        <v>177</v>
      </c>
      <c r="L75" s="5" t="s">
        <v>212</v>
      </c>
    </row>
    <row r="76" spans="1:12" hidden="1" x14ac:dyDescent="0.25">
      <c r="A76" s="5" t="s">
        <v>206</v>
      </c>
      <c r="B76" s="5" t="s">
        <v>201</v>
      </c>
      <c r="C76" s="5" t="s">
        <v>207</v>
      </c>
      <c r="D76" s="5" t="str">
        <f>"9780409122879"</f>
        <v>9780409122879</v>
      </c>
      <c r="E76" s="5" t="s">
        <v>15</v>
      </c>
      <c r="F76" s="5" t="s">
        <v>16</v>
      </c>
      <c r="G76" s="5">
        <v>2016</v>
      </c>
      <c r="H76" s="5">
        <v>2</v>
      </c>
      <c r="I76" s="5">
        <v>20170131</v>
      </c>
      <c r="J76" s="5">
        <v>140</v>
      </c>
      <c r="K76" s="5" t="s">
        <v>177</v>
      </c>
      <c r="L76" s="5" t="s">
        <v>212</v>
      </c>
    </row>
    <row r="77" spans="1:12" hidden="1" x14ac:dyDescent="0.25">
      <c r="A77" s="5" t="s">
        <v>210</v>
      </c>
      <c r="B77" s="5" t="s">
        <v>211</v>
      </c>
      <c r="C77" s="5" t="s">
        <v>176</v>
      </c>
      <c r="D77" s="5" t="str">
        <f>"9780409106794"</f>
        <v>9780409106794</v>
      </c>
      <c r="E77" s="5" t="s">
        <v>15</v>
      </c>
      <c r="F77" s="5" t="s">
        <v>159</v>
      </c>
      <c r="G77" s="5">
        <v>2012</v>
      </c>
      <c r="H77" s="5">
        <v>12</v>
      </c>
      <c r="I77" s="5">
        <v>20170131</v>
      </c>
      <c r="J77" s="5">
        <v>250</v>
      </c>
      <c r="K77" s="5" t="s">
        <v>177</v>
      </c>
      <c r="L77" s="5" t="s">
        <v>221</v>
      </c>
    </row>
    <row r="78" spans="1:12" hidden="1" x14ac:dyDescent="0.25">
      <c r="A78" s="5" t="s">
        <v>213</v>
      </c>
      <c r="B78" s="5" t="s">
        <v>214</v>
      </c>
      <c r="C78" s="5" t="s">
        <v>176</v>
      </c>
      <c r="D78" s="5" t="str">
        <f>"9780409106787"</f>
        <v>9780409106787</v>
      </c>
      <c r="E78" s="5" t="s">
        <v>15</v>
      </c>
      <c r="F78" s="5" t="s">
        <v>16</v>
      </c>
      <c r="G78" s="5">
        <v>2012</v>
      </c>
      <c r="H78" s="5">
        <v>1</v>
      </c>
      <c r="I78" s="5">
        <v>20170131</v>
      </c>
      <c r="J78" s="5">
        <v>220</v>
      </c>
      <c r="K78" s="5" t="s">
        <v>177</v>
      </c>
      <c r="L78" s="5" t="s">
        <v>221</v>
      </c>
    </row>
    <row r="79" spans="1:12" hidden="1" x14ac:dyDescent="0.25">
      <c r="A79" s="5" t="s">
        <v>222</v>
      </c>
      <c r="B79" s="5" t="s">
        <v>223</v>
      </c>
      <c r="C79" s="5" t="s">
        <v>224</v>
      </c>
      <c r="D79" s="5" t="str">
        <f>"9780409112986"</f>
        <v>9780409112986</v>
      </c>
      <c r="E79" s="5" t="s">
        <v>15</v>
      </c>
      <c r="F79" s="5" t="s">
        <v>16</v>
      </c>
      <c r="G79" s="5">
        <v>2015</v>
      </c>
      <c r="H79" s="5">
        <v>2</v>
      </c>
      <c r="I79" s="5">
        <v>20170131</v>
      </c>
      <c r="J79" s="5">
        <v>250</v>
      </c>
      <c r="K79" s="5" t="s">
        <v>177</v>
      </c>
      <c r="L79" s="5" t="s">
        <v>221</v>
      </c>
    </row>
    <row r="80" spans="1:12" hidden="1" x14ac:dyDescent="0.25">
      <c r="A80" s="5" t="s">
        <v>225</v>
      </c>
      <c r="B80" s="5" t="s">
        <v>223</v>
      </c>
      <c r="C80" s="5" t="s">
        <v>224</v>
      </c>
      <c r="D80" s="5" t="str">
        <f>"9780409112979"</f>
        <v>9780409112979</v>
      </c>
      <c r="E80" s="5" t="s">
        <v>15</v>
      </c>
      <c r="F80" s="5" t="s">
        <v>16</v>
      </c>
      <c r="G80" s="5">
        <v>2015</v>
      </c>
      <c r="H80" s="5">
        <v>2</v>
      </c>
      <c r="I80" s="5">
        <v>20170131</v>
      </c>
      <c r="J80" s="5">
        <v>220</v>
      </c>
      <c r="K80" s="5" t="s">
        <v>177</v>
      </c>
      <c r="L80" s="5" t="s">
        <v>221</v>
      </c>
    </row>
    <row r="81" spans="1:12" hidden="1" x14ac:dyDescent="0.25">
      <c r="A81" s="5" t="s">
        <v>210</v>
      </c>
      <c r="B81" s="5" t="s">
        <v>211</v>
      </c>
      <c r="C81" s="5" t="s">
        <v>176</v>
      </c>
      <c r="D81" s="5" t="str">
        <f>"9780409106794"</f>
        <v>9780409106794</v>
      </c>
      <c r="E81" s="5" t="s">
        <v>15</v>
      </c>
      <c r="F81" s="5" t="s">
        <v>159</v>
      </c>
      <c r="G81" s="5">
        <v>2012</v>
      </c>
      <c r="H81" s="5">
        <v>12</v>
      </c>
      <c r="I81" s="5">
        <v>20170131</v>
      </c>
      <c r="J81" s="5">
        <v>220</v>
      </c>
      <c r="K81" s="5" t="s">
        <v>177</v>
      </c>
      <c r="L81" s="5" t="s">
        <v>226</v>
      </c>
    </row>
    <row r="82" spans="1:12" hidden="1" x14ac:dyDescent="0.25">
      <c r="A82" s="5" t="s">
        <v>213</v>
      </c>
      <c r="B82" s="5" t="s">
        <v>214</v>
      </c>
      <c r="C82" s="5" t="s">
        <v>176</v>
      </c>
      <c r="D82" s="5" t="str">
        <f>"9780409106787"</f>
        <v>9780409106787</v>
      </c>
      <c r="E82" s="5" t="s">
        <v>15</v>
      </c>
      <c r="F82" s="5" t="s">
        <v>16</v>
      </c>
      <c r="G82" s="5">
        <v>2012</v>
      </c>
      <c r="H82" s="5">
        <v>1</v>
      </c>
      <c r="I82" s="5">
        <v>20170131</v>
      </c>
      <c r="J82" s="5">
        <v>200</v>
      </c>
      <c r="K82" s="5" t="s">
        <v>177</v>
      </c>
      <c r="L82" s="5" t="s">
        <v>226</v>
      </c>
    </row>
    <row r="83" spans="1:12" hidden="1" x14ac:dyDescent="0.25">
      <c r="A83" s="5" t="s">
        <v>215</v>
      </c>
      <c r="B83" s="5" t="s">
        <v>214</v>
      </c>
      <c r="C83" s="5" t="s">
        <v>176</v>
      </c>
      <c r="D83" s="5" t="str">
        <f>"9780409106718"</f>
        <v>9780409106718</v>
      </c>
      <c r="E83" s="5" t="s">
        <v>15</v>
      </c>
      <c r="F83" s="5" t="s">
        <v>16</v>
      </c>
      <c r="G83" s="5">
        <v>2012</v>
      </c>
      <c r="H83" s="5">
        <v>1</v>
      </c>
      <c r="I83" s="5">
        <v>20170131</v>
      </c>
      <c r="J83" s="5">
        <v>220</v>
      </c>
      <c r="K83" s="5" t="s">
        <v>177</v>
      </c>
      <c r="L83" s="5" t="s">
        <v>226</v>
      </c>
    </row>
    <row r="84" spans="1:12" hidden="1" x14ac:dyDescent="0.25">
      <c r="A84" s="5" t="s">
        <v>216</v>
      </c>
      <c r="B84" s="5" t="s">
        <v>214</v>
      </c>
      <c r="C84" s="5" t="s">
        <v>176</v>
      </c>
      <c r="D84" s="5" t="str">
        <f>"9780409106701"</f>
        <v>9780409106701</v>
      </c>
      <c r="E84" s="5" t="s">
        <v>15</v>
      </c>
      <c r="F84" s="5" t="s">
        <v>16</v>
      </c>
      <c r="G84" s="5">
        <v>2012</v>
      </c>
      <c r="H84" s="5">
        <v>1</v>
      </c>
      <c r="I84" s="5">
        <v>20170131</v>
      </c>
      <c r="J84" s="5">
        <v>200</v>
      </c>
      <c r="K84" s="5" t="s">
        <v>177</v>
      </c>
      <c r="L84" s="5" t="s">
        <v>226</v>
      </c>
    </row>
    <row r="85" spans="1:12" hidden="1" x14ac:dyDescent="0.25">
      <c r="A85" s="5" t="s">
        <v>210</v>
      </c>
      <c r="B85" s="5" t="s">
        <v>211</v>
      </c>
      <c r="C85" s="5" t="s">
        <v>176</v>
      </c>
      <c r="D85" s="5" t="str">
        <f>"9780409106794"</f>
        <v>9780409106794</v>
      </c>
      <c r="E85" s="5" t="s">
        <v>15</v>
      </c>
      <c r="F85" s="5" t="s">
        <v>159</v>
      </c>
      <c r="G85" s="5">
        <v>2012</v>
      </c>
      <c r="H85" s="5">
        <v>12</v>
      </c>
      <c r="I85" s="5">
        <v>20170131</v>
      </c>
      <c r="J85" s="5">
        <v>350</v>
      </c>
      <c r="K85" s="5" t="s">
        <v>177</v>
      </c>
      <c r="L85" s="5" t="s">
        <v>227</v>
      </c>
    </row>
    <row r="86" spans="1:12" hidden="1" x14ac:dyDescent="0.25">
      <c r="A86" s="5" t="s">
        <v>213</v>
      </c>
      <c r="B86" s="5" t="s">
        <v>214</v>
      </c>
      <c r="C86" s="5" t="s">
        <v>176</v>
      </c>
      <c r="D86" s="5" t="str">
        <f>"9780409106787"</f>
        <v>9780409106787</v>
      </c>
      <c r="E86" s="5" t="s">
        <v>15</v>
      </c>
      <c r="F86" s="5" t="s">
        <v>16</v>
      </c>
      <c r="G86" s="5">
        <v>2012</v>
      </c>
      <c r="H86" s="5">
        <v>1</v>
      </c>
      <c r="I86" s="5">
        <v>20170131</v>
      </c>
      <c r="J86" s="5">
        <v>280</v>
      </c>
      <c r="K86" s="5" t="s">
        <v>177</v>
      </c>
      <c r="L86" s="5" t="s">
        <v>227</v>
      </c>
    </row>
    <row r="87" spans="1:12" hidden="1" x14ac:dyDescent="0.25">
      <c r="A87" s="5" t="s">
        <v>215</v>
      </c>
      <c r="B87" s="5" t="s">
        <v>214</v>
      </c>
      <c r="C87" s="5" t="s">
        <v>176</v>
      </c>
      <c r="D87" s="5" t="str">
        <f>"9780409106718"</f>
        <v>9780409106718</v>
      </c>
      <c r="E87" s="5" t="s">
        <v>15</v>
      </c>
      <c r="F87" s="5" t="s">
        <v>16</v>
      </c>
      <c r="G87" s="5">
        <v>2012</v>
      </c>
      <c r="H87" s="5">
        <v>1</v>
      </c>
      <c r="I87" s="5">
        <v>20170131</v>
      </c>
      <c r="J87" s="5">
        <v>350</v>
      </c>
      <c r="K87" s="5" t="s">
        <v>177</v>
      </c>
      <c r="L87" s="5" t="s">
        <v>227</v>
      </c>
    </row>
    <row r="88" spans="1:12" hidden="1" x14ac:dyDescent="0.25">
      <c r="A88" s="5" t="s">
        <v>216</v>
      </c>
      <c r="B88" s="5" t="s">
        <v>214</v>
      </c>
      <c r="C88" s="5" t="s">
        <v>176</v>
      </c>
      <c r="D88" s="5" t="str">
        <f>"9780409106701"</f>
        <v>9780409106701</v>
      </c>
      <c r="E88" s="5" t="s">
        <v>15</v>
      </c>
      <c r="F88" s="5" t="s">
        <v>16</v>
      </c>
      <c r="G88" s="5">
        <v>2012</v>
      </c>
      <c r="H88" s="5">
        <v>1</v>
      </c>
      <c r="I88" s="5">
        <v>20170131</v>
      </c>
      <c r="J88" s="5">
        <v>280</v>
      </c>
      <c r="K88" s="5" t="s">
        <v>177</v>
      </c>
      <c r="L88" s="5" t="s">
        <v>227</v>
      </c>
    </row>
    <row r="89" spans="1:12" hidden="1" x14ac:dyDescent="0.25">
      <c r="A89" s="5" t="s">
        <v>228</v>
      </c>
      <c r="B89" s="5" t="s">
        <v>229</v>
      </c>
      <c r="C89" s="5" t="s">
        <v>176</v>
      </c>
      <c r="D89" s="5" t="str">
        <f>"9780409106893"</f>
        <v>9780409106893</v>
      </c>
      <c r="E89" s="5" t="s">
        <v>15</v>
      </c>
      <c r="F89" s="5" t="s">
        <v>16</v>
      </c>
      <c r="G89" s="5">
        <v>2012</v>
      </c>
      <c r="H89" s="5">
        <v>14</v>
      </c>
      <c r="I89" s="5">
        <v>20170131</v>
      </c>
      <c r="J89" s="5">
        <v>550</v>
      </c>
      <c r="K89" s="5" t="s">
        <v>177</v>
      </c>
      <c r="L89" s="5" t="s">
        <v>230</v>
      </c>
    </row>
    <row r="90" spans="1:12" hidden="1" x14ac:dyDescent="0.25">
      <c r="A90" s="5" t="s">
        <v>231</v>
      </c>
      <c r="B90" s="5" t="s">
        <v>201</v>
      </c>
      <c r="C90" s="5" t="s">
        <v>176</v>
      </c>
      <c r="D90" s="5" t="str">
        <f>"060SAIC11ESYS"</f>
        <v>060SAIC11ESYS</v>
      </c>
      <c r="E90" s="5" t="s">
        <v>15</v>
      </c>
      <c r="F90" s="5" t="s">
        <v>16</v>
      </c>
      <c r="G90" s="5">
        <v>2012</v>
      </c>
      <c r="H90" s="5">
        <v>1</v>
      </c>
      <c r="I90" s="5">
        <v>20170131</v>
      </c>
      <c r="J90" s="5">
        <v>550</v>
      </c>
      <c r="K90" s="5" t="s">
        <v>177</v>
      </c>
      <c r="L90" s="5" t="s">
        <v>230</v>
      </c>
    </row>
    <row r="91" spans="1:12" hidden="1" x14ac:dyDescent="0.25">
      <c r="A91" s="5" t="s">
        <v>232</v>
      </c>
      <c r="B91" s="5" t="s">
        <v>229</v>
      </c>
      <c r="C91" s="5" t="s">
        <v>176</v>
      </c>
      <c r="D91" s="5" t="str">
        <f>"9780409106886"</f>
        <v>9780409106886</v>
      </c>
      <c r="E91" s="5" t="s">
        <v>15</v>
      </c>
      <c r="F91" s="5" t="s">
        <v>16</v>
      </c>
      <c r="G91" s="5">
        <v>2012</v>
      </c>
      <c r="H91" s="5">
        <v>14</v>
      </c>
      <c r="I91" s="5">
        <v>20170131</v>
      </c>
      <c r="J91" s="5">
        <v>200</v>
      </c>
      <c r="K91" s="5" t="s">
        <v>177</v>
      </c>
      <c r="L91" s="5" t="s">
        <v>233</v>
      </c>
    </row>
    <row r="92" spans="1:12" hidden="1" x14ac:dyDescent="0.25">
      <c r="A92" s="5" t="s">
        <v>234</v>
      </c>
      <c r="B92" s="5" t="s">
        <v>229</v>
      </c>
      <c r="C92" s="5" t="s">
        <v>176</v>
      </c>
      <c r="D92" s="5" t="str">
        <f>"9780409106909"</f>
        <v>9780409106909</v>
      </c>
      <c r="E92" s="5" t="s">
        <v>15</v>
      </c>
      <c r="F92" s="5" t="s">
        <v>16</v>
      </c>
      <c r="G92" s="5">
        <v>2012</v>
      </c>
      <c r="H92" s="5">
        <v>14</v>
      </c>
      <c r="I92" s="5">
        <v>20170131</v>
      </c>
      <c r="J92" s="5">
        <v>300</v>
      </c>
      <c r="K92" s="5" t="s">
        <v>177</v>
      </c>
      <c r="L92" s="5" t="s">
        <v>233</v>
      </c>
    </row>
    <row r="93" spans="1:12" hidden="1" x14ac:dyDescent="0.25">
      <c r="A93" s="5" t="s">
        <v>220</v>
      </c>
      <c r="B93" s="5" t="s">
        <v>201</v>
      </c>
      <c r="C93" s="5" t="s">
        <v>176</v>
      </c>
      <c r="D93" s="5" t="str">
        <f>"9780409107777"</f>
        <v>9780409107777</v>
      </c>
      <c r="E93" s="5" t="s">
        <v>15</v>
      </c>
      <c r="F93" s="5" t="s">
        <v>159</v>
      </c>
      <c r="G93" s="5">
        <v>2013</v>
      </c>
      <c r="H93" s="5">
        <v>13</v>
      </c>
      <c r="I93" s="5">
        <v>20170131</v>
      </c>
      <c r="J93" s="5">
        <v>50</v>
      </c>
      <c r="K93" s="5" t="s">
        <v>177</v>
      </c>
      <c r="L93" s="5" t="s">
        <v>233</v>
      </c>
    </row>
    <row r="94" spans="1:12" hidden="1" x14ac:dyDescent="0.25">
      <c r="A94" s="5" t="s">
        <v>235</v>
      </c>
      <c r="B94" s="5" t="s">
        <v>236</v>
      </c>
      <c r="C94" s="5" t="s">
        <v>66</v>
      </c>
      <c r="D94" s="5" t="str">
        <f>"9781473735385"</f>
        <v>9781473735385</v>
      </c>
      <c r="E94" s="5" t="s">
        <v>15</v>
      </c>
      <c r="F94" s="5" t="s">
        <v>16</v>
      </c>
      <c r="G94" s="5">
        <v>2016</v>
      </c>
      <c r="H94" s="5">
        <v>1</v>
      </c>
      <c r="I94" s="5">
        <v>20170131</v>
      </c>
      <c r="J94" s="5">
        <v>600</v>
      </c>
      <c r="K94" s="5" t="s">
        <v>177</v>
      </c>
      <c r="L94" s="5" t="s">
        <v>237</v>
      </c>
    </row>
    <row r="95" spans="1:12" hidden="1" x14ac:dyDescent="0.25">
      <c r="A95" s="5" t="s">
        <v>238</v>
      </c>
      <c r="B95" s="5" t="s">
        <v>239</v>
      </c>
      <c r="C95" s="5" t="s">
        <v>98</v>
      </c>
      <c r="D95" s="5" t="str">
        <f>"9780727031793"</f>
        <v>9780727031793</v>
      </c>
      <c r="E95" s="5" t="s">
        <v>15</v>
      </c>
      <c r="F95" s="5" t="s">
        <v>16</v>
      </c>
      <c r="G95" s="5">
        <v>2014</v>
      </c>
      <c r="H95" s="5">
        <v>3</v>
      </c>
      <c r="I95" s="5">
        <v>20170131</v>
      </c>
      <c r="J95" s="5">
        <v>200</v>
      </c>
      <c r="K95" s="5" t="s">
        <v>240</v>
      </c>
      <c r="L95" s="5" t="s">
        <v>241</v>
      </c>
    </row>
    <row r="96" spans="1:12" hidden="1" x14ac:dyDescent="0.25">
      <c r="A96" s="5" t="s">
        <v>242</v>
      </c>
      <c r="B96" s="5" t="s">
        <v>243</v>
      </c>
      <c r="C96" s="5" t="s">
        <v>54</v>
      </c>
      <c r="D96" s="5" t="str">
        <f>"9780199054497"</f>
        <v>9780199054497</v>
      </c>
      <c r="E96" s="5" t="s">
        <v>15</v>
      </c>
      <c r="F96" s="5" t="s">
        <v>16</v>
      </c>
      <c r="G96" s="5">
        <v>2015</v>
      </c>
      <c r="H96" s="5">
        <v>1</v>
      </c>
      <c r="I96" s="5">
        <v>20170131</v>
      </c>
      <c r="J96" s="5">
        <v>100</v>
      </c>
      <c r="K96" s="5" t="s">
        <v>240</v>
      </c>
      <c r="L96" s="5" t="s">
        <v>244</v>
      </c>
    </row>
    <row r="97" spans="1:12" hidden="1" x14ac:dyDescent="0.25">
      <c r="A97" s="5" t="s">
        <v>245</v>
      </c>
      <c r="B97" s="5" t="s">
        <v>246</v>
      </c>
      <c r="C97" s="5" t="s">
        <v>14</v>
      </c>
      <c r="D97" s="5" t="str">
        <f>"9780702188756"</f>
        <v>9780702188756</v>
      </c>
      <c r="E97" s="5" t="s">
        <v>15</v>
      </c>
      <c r="F97" s="5" t="s">
        <v>16</v>
      </c>
      <c r="G97" s="5">
        <v>2011</v>
      </c>
      <c r="H97" s="5">
        <v>5</v>
      </c>
      <c r="I97" s="5">
        <v>20170131</v>
      </c>
      <c r="J97" s="5">
        <v>90</v>
      </c>
      <c r="K97" s="5" t="s">
        <v>240</v>
      </c>
      <c r="L97" s="5" t="s">
        <v>247</v>
      </c>
    </row>
    <row r="98" spans="1:12" hidden="1" x14ac:dyDescent="0.25">
      <c r="A98" s="5" t="s">
        <v>248</v>
      </c>
      <c r="B98" s="5" t="s">
        <v>249</v>
      </c>
      <c r="C98" s="5" t="s">
        <v>98</v>
      </c>
      <c r="D98" s="5" t="str">
        <f>"9780627026393"</f>
        <v>9780627026393</v>
      </c>
      <c r="E98" s="5" t="s">
        <v>15</v>
      </c>
      <c r="F98" s="5" t="s">
        <v>16</v>
      </c>
      <c r="G98" s="5">
        <v>2006</v>
      </c>
      <c r="H98" s="5">
        <v>2</v>
      </c>
      <c r="I98" s="5">
        <v>20170131</v>
      </c>
      <c r="J98" s="5">
        <v>60</v>
      </c>
      <c r="K98" s="5" t="s">
        <v>240</v>
      </c>
      <c r="L98" s="5" t="s">
        <v>247</v>
      </c>
    </row>
    <row r="99" spans="1:12" hidden="1" x14ac:dyDescent="0.25">
      <c r="A99" s="5" t="s">
        <v>250</v>
      </c>
      <c r="B99" s="5" t="s">
        <v>251</v>
      </c>
      <c r="C99" s="5" t="s">
        <v>98</v>
      </c>
      <c r="D99" s="5" t="str">
        <f>"9780627034022"</f>
        <v>9780627034022</v>
      </c>
      <c r="E99" s="5" t="s">
        <v>15</v>
      </c>
      <c r="F99" s="5" t="s">
        <v>16</v>
      </c>
      <c r="G99" s="5">
        <v>2016</v>
      </c>
      <c r="H99" s="5">
        <v>2</v>
      </c>
      <c r="I99" s="5">
        <v>20170131</v>
      </c>
      <c r="J99" s="5">
        <v>80</v>
      </c>
      <c r="K99" s="5" t="s">
        <v>240</v>
      </c>
      <c r="L99" s="5" t="s">
        <v>247</v>
      </c>
    </row>
    <row r="100" spans="1:12" hidden="1" x14ac:dyDescent="0.25">
      <c r="A100" s="5" t="s">
        <v>252</v>
      </c>
      <c r="B100" s="5" t="s">
        <v>253</v>
      </c>
      <c r="C100" s="5" t="s">
        <v>32</v>
      </c>
      <c r="D100" s="5" t="str">
        <f>"978-0-273-759"</f>
        <v>978-0-273-759</v>
      </c>
      <c r="E100" s="5" t="s">
        <v>15</v>
      </c>
      <c r="F100" s="5" t="s">
        <v>16</v>
      </c>
      <c r="G100" s="5">
        <v>2012</v>
      </c>
      <c r="H100" s="5">
        <v>8</v>
      </c>
      <c r="I100" s="5">
        <v>20170601</v>
      </c>
      <c r="J100" s="5">
        <v>100</v>
      </c>
      <c r="K100" s="5" t="s">
        <v>254</v>
      </c>
      <c r="L100" s="5" t="s">
        <v>255</v>
      </c>
    </row>
    <row r="101" spans="1:12" hidden="1" x14ac:dyDescent="0.25">
      <c r="A101" s="5" t="s">
        <v>256</v>
      </c>
      <c r="B101" s="5" t="s">
        <v>257</v>
      </c>
      <c r="C101" s="5" t="s">
        <v>258</v>
      </c>
      <c r="D101" s="5" t="str">
        <f>"1584880945000"</f>
        <v>1584880945000</v>
      </c>
      <c r="E101" s="5" t="s">
        <v>15</v>
      </c>
      <c r="F101" s="5" t="s">
        <v>159</v>
      </c>
      <c r="G101" s="5">
        <v>2001</v>
      </c>
      <c r="H101" s="5">
        <v>2</v>
      </c>
      <c r="I101" s="5">
        <v>20170130</v>
      </c>
      <c r="J101" s="5">
        <v>5</v>
      </c>
      <c r="K101" s="5" t="s">
        <v>254</v>
      </c>
      <c r="L101" s="5" t="s">
        <v>259</v>
      </c>
    </row>
    <row r="102" spans="1:12" hidden="1" x14ac:dyDescent="0.25">
      <c r="A102" s="5" t="s">
        <v>260</v>
      </c>
      <c r="B102" s="5" t="s">
        <v>261</v>
      </c>
      <c r="C102" s="5" t="s">
        <v>181</v>
      </c>
      <c r="D102" s="5" t="str">
        <f>"9781473704800"</f>
        <v>9781473704800</v>
      </c>
      <c r="E102" s="5" t="s">
        <v>15</v>
      </c>
      <c r="F102" s="5" t="s">
        <v>16</v>
      </c>
      <c r="G102" s="5">
        <v>2015</v>
      </c>
      <c r="H102" s="5">
        <v>1</v>
      </c>
      <c r="I102" s="5">
        <v>20170130</v>
      </c>
      <c r="J102" s="5">
        <v>800</v>
      </c>
      <c r="K102" s="5" t="s">
        <v>254</v>
      </c>
      <c r="L102" s="5" t="s">
        <v>262</v>
      </c>
    </row>
    <row r="103" spans="1:12" hidden="1" x14ac:dyDescent="0.25">
      <c r="A103" s="5" t="s">
        <v>263</v>
      </c>
      <c r="B103" s="5" t="s">
        <v>264</v>
      </c>
      <c r="C103" s="5" t="s">
        <v>265</v>
      </c>
      <c r="D103" s="5" t="str">
        <f>"0-534-37741-6"</f>
        <v>0-534-37741-6</v>
      </c>
      <c r="E103" s="5" t="s">
        <v>15</v>
      </c>
      <c r="F103" s="5" t="s">
        <v>159</v>
      </c>
      <c r="G103" s="5">
        <v>2002</v>
      </c>
      <c r="H103" s="5">
        <v>7</v>
      </c>
      <c r="I103" s="5">
        <v>20170130</v>
      </c>
      <c r="J103" s="5">
        <v>160</v>
      </c>
      <c r="K103" s="5" t="s">
        <v>254</v>
      </c>
      <c r="L103" s="5" t="s">
        <v>266</v>
      </c>
    </row>
    <row r="104" spans="1:12" hidden="1" x14ac:dyDescent="0.25">
      <c r="A104" s="5" t="s">
        <v>267</v>
      </c>
      <c r="B104" s="5" t="s">
        <v>268</v>
      </c>
      <c r="C104" s="5" t="s">
        <v>269</v>
      </c>
      <c r="D104" s="5" t="str">
        <f>"9780495118688"</f>
        <v>9780495118688</v>
      </c>
      <c r="E104" s="5" t="s">
        <v>15</v>
      </c>
      <c r="F104" s="5" t="s">
        <v>159</v>
      </c>
      <c r="G104" s="5">
        <v>2007</v>
      </c>
      <c r="H104" s="5">
        <v>3</v>
      </c>
      <c r="I104" s="5">
        <v>20170130</v>
      </c>
      <c r="J104" s="5">
        <v>80</v>
      </c>
      <c r="K104" s="5" t="s">
        <v>254</v>
      </c>
      <c r="L104" s="5" t="s">
        <v>270</v>
      </c>
    </row>
    <row r="105" spans="1:12" hidden="1" x14ac:dyDescent="0.25">
      <c r="A105" s="5" t="s">
        <v>271</v>
      </c>
      <c r="B105" s="5" t="s">
        <v>272</v>
      </c>
      <c r="C105" s="5" t="s">
        <v>70</v>
      </c>
      <c r="D105" s="5" t="str">
        <f>"9780471754985"</f>
        <v>9780471754985</v>
      </c>
      <c r="E105" s="5" t="s">
        <v>15</v>
      </c>
      <c r="F105" s="5" t="s">
        <v>159</v>
      </c>
      <c r="G105" s="5">
        <v>2008</v>
      </c>
      <c r="H105" s="5">
        <v>2</v>
      </c>
      <c r="I105" s="5">
        <v>20170130</v>
      </c>
      <c r="J105" s="5">
        <v>60</v>
      </c>
      <c r="K105" s="5" t="s">
        <v>254</v>
      </c>
      <c r="L105" s="5" t="s">
        <v>273</v>
      </c>
    </row>
    <row r="106" spans="1:12" hidden="1" x14ac:dyDescent="0.25">
      <c r="A106" s="5" t="s">
        <v>274</v>
      </c>
      <c r="B106" s="5" t="s">
        <v>275</v>
      </c>
      <c r="C106" s="5" t="s">
        <v>276</v>
      </c>
      <c r="D106" s="5" t="s">
        <v>15</v>
      </c>
      <c r="E106" s="5" t="str">
        <f>"1111111111"</f>
        <v>1111111111</v>
      </c>
      <c r="F106" s="5" t="s">
        <v>159</v>
      </c>
      <c r="G106" s="5">
        <v>2013</v>
      </c>
      <c r="H106" s="5">
        <v>4</v>
      </c>
      <c r="I106" s="5">
        <v>20170130</v>
      </c>
      <c r="J106" s="5">
        <v>70</v>
      </c>
      <c r="K106" s="5" t="s">
        <v>254</v>
      </c>
      <c r="L106" s="5" t="s">
        <v>277</v>
      </c>
    </row>
    <row r="107" spans="1:12" hidden="1" x14ac:dyDescent="0.25">
      <c r="A107" s="5" t="s">
        <v>278</v>
      </c>
      <c r="B107" s="5" t="s">
        <v>279</v>
      </c>
      <c r="C107" s="5" t="s">
        <v>280</v>
      </c>
      <c r="D107" s="5" t="str">
        <f>"9781292023588"</f>
        <v>9781292023588</v>
      </c>
      <c r="E107" s="5" t="str">
        <f>"1292023589"</f>
        <v>1292023589</v>
      </c>
      <c r="F107" s="5" t="s">
        <v>16</v>
      </c>
      <c r="G107" s="5">
        <v>2013</v>
      </c>
      <c r="H107" s="5">
        <v>2</v>
      </c>
      <c r="I107" s="5">
        <v>20170120</v>
      </c>
      <c r="J107" s="5">
        <v>55</v>
      </c>
      <c r="K107" s="5" t="s">
        <v>281</v>
      </c>
      <c r="L107" s="5" t="s">
        <v>282</v>
      </c>
    </row>
    <row r="108" spans="1:12" hidden="1" x14ac:dyDescent="0.25">
      <c r="A108" s="5" t="s">
        <v>283</v>
      </c>
      <c r="B108" s="5" t="s">
        <v>284</v>
      </c>
      <c r="C108" s="5" t="s">
        <v>32</v>
      </c>
      <c r="D108" s="5" t="str">
        <f>"9780321866813"</f>
        <v>9780321866813</v>
      </c>
      <c r="E108" s="5" t="str">
        <f>"0321866819"</f>
        <v>0321866819</v>
      </c>
      <c r="F108" s="5" t="s">
        <v>16</v>
      </c>
      <c r="G108" s="5">
        <v>2014</v>
      </c>
      <c r="H108" s="5">
        <v>9</v>
      </c>
      <c r="I108" s="5">
        <v>20170120</v>
      </c>
      <c r="J108" s="5">
        <v>180</v>
      </c>
      <c r="K108" s="5" t="s">
        <v>281</v>
      </c>
      <c r="L108" s="5" t="s">
        <v>285</v>
      </c>
    </row>
    <row r="109" spans="1:12" hidden="1" x14ac:dyDescent="0.25">
      <c r="A109" s="5" t="s">
        <v>286</v>
      </c>
      <c r="B109" s="5" t="s">
        <v>287</v>
      </c>
      <c r="C109" s="5" t="s">
        <v>32</v>
      </c>
      <c r="D109" s="5" t="str">
        <f>"9780131008465"</f>
        <v>9780131008465</v>
      </c>
      <c r="E109" s="5" t="str">
        <f>"0131008463"</f>
        <v>0131008463</v>
      </c>
      <c r="F109" s="5" t="s">
        <v>159</v>
      </c>
      <c r="G109" s="5">
        <v>2007</v>
      </c>
      <c r="H109" s="5">
        <v>5</v>
      </c>
      <c r="I109" s="5">
        <v>20170116</v>
      </c>
      <c r="J109" s="5">
        <v>500</v>
      </c>
      <c r="K109" s="5" t="s">
        <v>288</v>
      </c>
      <c r="L109" s="5" t="s">
        <v>289</v>
      </c>
    </row>
    <row r="110" spans="1:12" hidden="1" x14ac:dyDescent="0.25">
      <c r="A110" s="5" t="s">
        <v>290</v>
      </c>
      <c r="B110" s="5" t="s">
        <v>291</v>
      </c>
      <c r="C110" s="5" t="s">
        <v>292</v>
      </c>
      <c r="D110" s="5" t="s">
        <v>15</v>
      </c>
      <c r="E110" s="5" t="str">
        <f>"0471899097"</f>
        <v>0471899097</v>
      </c>
      <c r="F110" s="5" t="s">
        <v>159</v>
      </c>
      <c r="G110" s="5">
        <v>2001</v>
      </c>
      <c r="H110" s="5">
        <v>1</v>
      </c>
      <c r="I110" s="5">
        <v>20170116</v>
      </c>
      <c r="J110" s="5">
        <v>40</v>
      </c>
      <c r="K110" s="5" t="s">
        <v>288</v>
      </c>
      <c r="L110" s="5" t="s">
        <v>293</v>
      </c>
    </row>
    <row r="111" spans="1:12" hidden="1" x14ac:dyDescent="0.25">
      <c r="A111" s="5" t="s">
        <v>294</v>
      </c>
      <c r="B111" s="5" t="s">
        <v>295</v>
      </c>
      <c r="C111" s="5" t="s">
        <v>32</v>
      </c>
      <c r="D111" s="5" t="str">
        <f>"9780321948915"</f>
        <v>9780321948915</v>
      </c>
      <c r="E111" s="5" t="str">
        <f>"0321948912"</f>
        <v>0321948912</v>
      </c>
      <c r="F111" s="5" t="s">
        <v>159</v>
      </c>
      <c r="G111" s="5">
        <v>2014</v>
      </c>
      <c r="H111" s="5">
        <v>11</v>
      </c>
      <c r="I111" s="5">
        <v>20170116</v>
      </c>
      <c r="J111" s="5">
        <v>580</v>
      </c>
      <c r="K111" s="5" t="s">
        <v>288</v>
      </c>
      <c r="L111" s="5" t="s">
        <v>296</v>
      </c>
    </row>
    <row r="112" spans="1:12" hidden="1" x14ac:dyDescent="0.25">
      <c r="A112" s="5" t="s">
        <v>297</v>
      </c>
      <c r="B112" s="5" t="s">
        <v>298</v>
      </c>
      <c r="C112" s="5" t="s">
        <v>299</v>
      </c>
      <c r="D112" s="5" t="str">
        <f>"9781405132770"</f>
        <v>9781405132770</v>
      </c>
      <c r="E112" s="5" t="s">
        <v>15</v>
      </c>
      <c r="F112" s="5" t="s">
        <v>159</v>
      </c>
      <c r="G112" s="5">
        <v>2009</v>
      </c>
      <c r="H112" s="5">
        <v>1</v>
      </c>
      <c r="I112" s="5">
        <v>20170116</v>
      </c>
      <c r="J112" s="5">
        <v>100</v>
      </c>
      <c r="K112" s="5" t="s">
        <v>288</v>
      </c>
      <c r="L112" s="5" t="s">
        <v>300</v>
      </c>
    </row>
    <row r="113" spans="1:12" hidden="1" x14ac:dyDescent="0.25">
      <c r="A113" s="5" t="s">
        <v>301</v>
      </c>
      <c r="B113" s="5" t="s">
        <v>302</v>
      </c>
      <c r="C113" s="5" t="s">
        <v>303</v>
      </c>
      <c r="D113" s="5" t="s">
        <v>15</v>
      </c>
      <c r="E113" s="5" t="str">
        <f>"0-12348525"</f>
        <v>0-12348525</v>
      </c>
      <c r="F113" s="5" t="s">
        <v>159</v>
      </c>
      <c r="G113" s="5">
        <v>2010</v>
      </c>
      <c r="H113" s="5">
        <v>1</v>
      </c>
      <c r="I113" s="5">
        <v>20170201</v>
      </c>
      <c r="J113" s="5">
        <v>16</v>
      </c>
      <c r="K113" s="5" t="s">
        <v>304</v>
      </c>
      <c r="L113" s="5" t="s">
        <v>305</v>
      </c>
    </row>
    <row r="114" spans="1:12" hidden="1" x14ac:dyDescent="0.25">
      <c r="A114" s="5" t="s">
        <v>306</v>
      </c>
      <c r="B114" s="5" t="s">
        <v>307</v>
      </c>
      <c r="C114" s="5" t="s">
        <v>308</v>
      </c>
      <c r="D114" s="5" t="str">
        <f>"9780124199873"</f>
        <v>9780124199873</v>
      </c>
      <c r="E114" s="5" t="s">
        <v>15</v>
      </c>
      <c r="F114" s="5" t="s">
        <v>159</v>
      </c>
      <c r="G114" s="5">
        <v>2010</v>
      </c>
      <c r="H114" s="5">
        <v>2</v>
      </c>
      <c r="I114" s="5">
        <v>20170131</v>
      </c>
      <c r="J114" s="5">
        <v>5</v>
      </c>
      <c r="K114" s="5" t="s">
        <v>309</v>
      </c>
      <c r="L114" s="5" t="s">
        <v>310</v>
      </c>
    </row>
    <row r="115" spans="1:12" hidden="1" x14ac:dyDescent="0.25">
      <c r="A115" s="5" t="s">
        <v>311</v>
      </c>
      <c r="B115" s="5" t="s">
        <v>312</v>
      </c>
      <c r="C115" s="5" t="s">
        <v>98</v>
      </c>
      <c r="D115" s="5" t="str">
        <f>"9780627023385"</f>
        <v>9780627023385</v>
      </c>
      <c r="E115" s="5" t="s">
        <v>15</v>
      </c>
      <c r="F115" s="5" t="s">
        <v>16</v>
      </c>
      <c r="G115" s="5">
        <v>1998</v>
      </c>
      <c r="H115" s="5">
        <v>1</v>
      </c>
      <c r="I115" s="5">
        <v>20170116</v>
      </c>
      <c r="J115" s="5">
        <v>200</v>
      </c>
      <c r="K115" s="5" t="s">
        <v>313</v>
      </c>
      <c r="L115" s="5" t="s">
        <v>314</v>
      </c>
    </row>
    <row r="116" spans="1:12" hidden="1" x14ac:dyDescent="0.25">
      <c r="A116" s="5" t="s">
        <v>315</v>
      </c>
      <c r="B116" s="5" t="s">
        <v>316</v>
      </c>
      <c r="C116" s="5" t="s">
        <v>317</v>
      </c>
      <c r="D116" s="5" t="s">
        <v>15</v>
      </c>
      <c r="E116" s="5" t="str">
        <f>"186919084X"</f>
        <v>186919084X</v>
      </c>
      <c r="F116" s="5" t="s">
        <v>16</v>
      </c>
      <c r="G116" s="5">
        <v>2004</v>
      </c>
      <c r="H116" s="5">
        <v>1</v>
      </c>
      <c r="I116" s="5">
        <v>20170116</v>
      </c>
      <c r="J116" s="5">
        <v>350</v>
      </c>
      <c r="K116" s="5" t="s">
        <v>313</v>
      </c>
      <c r="L116" s="5" t="s">
        <v>314</v>
      </c>
    </row>
    <row r="117" spans="1:12" hidden="1" x14ac:dyDescent="0.25">
      <c r="A117" s="5" t="s">
        <v>318</v>
      </c>
      <c r="B117" s="5" t="s">
        <v>319</v>
      </c>
      <c r="C117" s="5" t="s">
        <v>320</v>
      </c>
      <c r="D117" s="5" t="s">
        <v>15</v>
      </c>
      <c r="E117" s="5" t="str">
        <f>"9049100724"</f>
        <v>9049100724</v>
      </c>
      <c r="F117" s="5" t="s">
        <v>16</v>
      </c>
      <c r="G117" s="5">
        <v>2010</v>
      </c>
      <c r="H117" s="5">
        <v>1</v>
      </c>
      <c r="I117" s="5">
        <v>20170116</v>
      </c>
      <c r="J117" s="5">
        <v>150</v>
      </c>
      <c r="K117" s="5" t="s">
        <v>313</v>
      </c>
      <c r="L117" s="5" t="s">
        <v>314</v>
      </c>
    </row>
    <row r="118" spans="1:12" hidden="1" x14ac:dyDescent="0.25">
      <c r="A118" s="5" t="s">
        <v>321</v>
      </c>
      <c r="B118" s="5" t="s">
        <v>322</v>
      </c>
      <c r="C118" s="5" t="s">
        <v>323</v>
      </c>
      <c r="D118" s="5" t="str">
        <f>"9780798144438"</f>
        <v>9780798144438</v>
      </c>
      <c r="E118" s="5" t="s">
        <v>15</v>
      </c>
      <c r="F118" s="5" t="s">
        <v>16</v>
      </c>
      <c r="G118" s="5">
        <v>2004</v>
      </c>
      <c r="H118" s="5">
        <v>1</v>
      </c>
      <c r="I118" s="5">
        <v>20170116</v>
      </c>
      <c r="J118" s="5">
        <v>400</v>
      </c>
      <c r="K118" s="5" t="s">
        <v>313</v>
      </c>
      <c r="L118" s="5" t="s">
        <v>314</v>
      </c>
    </row>
    <row r="119" spans="1:12" hidden="1" x14ac:dyDescent="0.25">
      <c r="A119" s="5" t="s">
        <v>324</v>
      </c>
      <c r="B119" s="5" t="s">
        <v>325</v>
      </c>
      <c r="C119" s="5" t="s">
        <v>323</v>
      </c>
      <c r="D119" s="5" t="str">
        <f>"9780798146517"</f>
        <v>9780798146517</v>
      </c>
      <c r="E119" s="5" t="s">
        <v>15</v>
      </c>
      <c r="F119" s="5" t="s">
        <v>16</v>
      </c>
      <c r="G119" s="5">
        <v>2005</v>
      </c>
      <c r="H119" s="5">
        <v>1</v>
      </c>
      <c r="I119" s="5">
        <v>20170116</v>
      </c>
      <c r="J119" s="5">
        <v>400</v>
      </c>
      <c r="K119" s="5" t="s">
        <v>313</v>
      </c>
      <c r="L119" s="5" t="s">
        <v>314</v>
      </c>
    </row>
    <row r="120" spans="1:12" hidden="1" x14ac:dyDescent="0.25">
      <c r="A120" s="5" t="s">
        <v>326</v>
      </c>
      <c r="B120" s="5" t="s">
        <v>327</v>
      </c>
      <c r="C120" s="5" t="s">
        <v>328</v>
      </c>
      <c r="D120" s="5" t="str">
        <f>"9780795702426"</f>
        <v>9780795702426</v>
      </c>
      <c r="E120" s="5" t="s">
        <v>15</v>
      </c>
      <c r="F120" s="5" t="s">
        <v>159</v>
      </c>
      <c r="G120" s="5">
        <v>2006</v>
      </c>
      <c r="H120" s="5">
        <v>1</v>
      </c>
      <c r="I120" s="5">
        <v>20170116</v>
      </c>
      <c r="J120" s="5">
        <v>400</v>
      </c>
      <c r="K120" s="5" t="s">
        <v>313</v>
      </c>
      <c r="L120" s="5" t="s">
        <v>314</v>
      </c>
    </row>
    <row r="121" spans="1:12" hidden="1" x14ac:dyDescent="0.25">
      <c r="A121" s="5" t="s">
        <v>329</v>
      </c>
      <c r="B121" s="5" t="s">
        <v>330</v>
      </c>
      <c r="C121" s="5" t="s">
        <v>331</v>
      </c>
      <c r="D121" s="5" t="str">
        <f>"9781770257009"</f>
        <v>9781770257009</v>
      </c>
      <c r="E121" s="5" t="s">
        <v>15</v>
      </c>
      <c r="F121" s="5" t="s">
        <v>159</v>
      </c>
      <c r="G121" s="5">
        <v>2015</v>
      </c>
      <c r="H121" s="5">
        <v>6</v>
      </c>
      <c r="I121" s="5">
        <v>20170116</v>
      </c>
      <c r="J121" s="5">
        <v>100</v>
      </c>
      <c r="K121" s="5" t="s">
        <v>313</v>
      </c>
      <c r="L121" s="5" t="s">
        <v>314</v>
      </c>
    </row>
    <row r="122" spans="1:12" hidden="1" x14ac:dyDescent="0.25">
      <c r="A122" s="5" t="s">
        <v>332</v>
      </c>
      <c r="B122" s="5" t="s">
        <v>333</v>
      </c>
      <c r="C122" s="5" t="s">
        <v>334</v>
      </c>
      <c r="D122" s="5" t="str">
        <f>" 978062407080"</f>
        <v xml:space="preserve"> 978062407080</v>
      </c>
      <c r="E122" s="5" t="s">
        <v>15</v>
      </c>
      <c r="F122" s="5" t="s">
        <v>16</v>
      </c>
      <c r="G122" s="5">
        <v>2014</v>
      </c>
      <c r="H122" s="5">
        <v>1</v>
      </c>
      <c r="I122" s="5">
        <v>20170116</v>
      </c>
      <c r="J122" s="5">
        <v>400</v>
      </c>
      <c r="K122" s="5" t="s">
        <v>313</v>
      </c>
      <c r="L122" s="5" t="s">
        <v>314</v>
      </c>
    </row>
    <row r="123" spans="1:12" hidden="1" x14ac:dyDescent="0.25">
      <c r="A123" s="5" t="s">
        <v>335</v>
      </c>
      <c r="B123" s="5" t="s">
        <v>336</v>
      </c>
      <c r="C123" s="5" t="s">
        <v>337</v>
      </c>
      <c r="D123" s="5" t="s">
        <v>15</v>
      </c>
      <c r="E123" s="5" t="str">
        <f>"0624039315"</f>
        <v>0624039315</v>
      </c>
      <c r="F123" s="5" t="s">
        <v>16</v>
      </c>
      <c r="G123" s="5">
        <v>2000</v>
      </c>
      <c r="H123" s="5">
        <v>1</v>
      </c>
      <c r="I123" s="5">
        <v>20170116</v>
      </c>
      <c r="J123" s="5">
        <v>100</v>
      </c>
      <c r="K123" s="5" t="s">
        <v>313</v>
      </c>
      <c r="L123" s="5" t="s">
        <v>338</v>
      </c>
    </row>
    <row r="124" spans="1:12" hidden="1" x14ac:dyDescent="0.25">
      <c r="A124" s="5" t="s">
        <v>339</v>
      </c>
      <c r="B124" s="5" t="s">
        <v>340</v>
      </c>
      <c r="C124" s="5" t="s">
        <v>163</v>
      </c>
      <c r="D124" s="5" t="str">
        <f>"9780627030192"</f>
        <v>9780627030192</v>
      </c>
      <c r="E124" s="5" t="s">
        <v>15</v>
      </c>
      <c r="F124" s="5" t="s">
        <v>16</v>
      </c>
      <c r="G124" s="5">
        <v>2014</v>
      </c>
      <c r="H124" s="5">
        <v>1</v>
      </c>
      <c r="I124" s="5">
        <v>20170116</v>
      </c>
      <c r="J124" s="5">
        <v>100</v>
      </c>
      <c r="K124" s="5" t="s">
        <v>313</v>
      </c>
      <c r="L124" s="5" t="s">
        <v>338</v>
      </c>
    </row>
    <row r="125" spans="1:12" hidden="1" x14ac:dyDescent="0.25">
      <c r="A125" s="5" t="s">
        <v>341</v>
      </c>
      <c r="B125" s="5" t="s">
        <v>342</v>
      </c>
      <c r="C125" s="5" t="s">
        <v>343</v>
      </c>
      <c r="D125" s="5" t="s">
        <v>15</v>
      </c>
      <c r="E125" s="5" t="str">
        <f>"0798141212"</f>
        <v>0798141212</v>
      </c>
      <c r="F125" s="5" t="s">
        <v>16</v>
      </c>
      <c r="G125" s="5">
        <v>2000</v>
      </c>
      <c r="H125" s="5">
        <v>1</v>
      </c>
      <c r="I125" s="5">
        <v>20170116</v>
      </c>
      <c r="J125" s="5">
        <v>100</v>
      </c>
      <c r="K125" s="5" t="s">
        <v>313</v>
      </c>
      <c r="L125" s="5" t="s">
        <v>338</v>
      </c>
    </row>
    <row r="126" spans="1:12" hidden="1" x14ac:dyDescent="0.25">
      <c r="A126" s="5" t="s">
        <v>344</v>
      </c>
      <c r="B126" s="5" t="s">
        <v>345</v>
      </c>
      <c r="C126" s="5" t="s">
        <v>346</v>
      </c>
      <c r="D126" s="5" t="str">
        <f>"9780798159173"</f>
        <v>9780798159173</v>
      </c>
      <c r="E126" s="5" t="s">
        <v>15</v>
      </c>
      <c r="F126" s="5" t="s">
        <v>16</v>
      </c>
      <c r="G126" s="5">
        <v>2012</v>
      </c>
      <c r="H126" s="5">
        <v>1</v>
      </c>
      <c r="I126" s="5">
        <v>20170116</v>
      </c>
      <c r="J126" s="5">
        <v>100</v>
      </c>
      <c r="K126" s="5" t="s">
        <v>313</v>
      </c>
      <c r="L126" s="5" t="s">
        <v>338</v>
      </c>
    </row>
    <row r="127" spans="1:12" hidden="1" x14ac:dyDescent="0.25">
      <c r="A127" s="5" t="s">
        <v>347</v>
      </c>
      <c r="B127" s="5" t="s">
        <v>348</v>
      </c>
      <c r="C127" s="5" t="s">
        <v>346</v>
      </c>
      <c r="D127" s="5" t="str">
        <f>"9780627015359"</f>
        <v>9780627015359</v>
      </c>
      <c r="E127" s="5" t="s">
        <v>15</v>
      </c>
      <c r="F127" s="5" t="s">
        <v>16</v>
      </c>
      <c r="G127" s="5">
        <v>1987</v>
      </c>
      <c r="H127" s="5">
        <v>1</v>
      </c>
      <c r="I127" s="5">
        <v>20170116</v>
      </c>
      <c r="J127" s="5">
        <v>100</v>
      </c>
      <c r="K127" s="5" t="s">
        <v>313</v>
      </c>
      <c r="L127" s="5" t="s">
        <v>338</v>
      </c>
    </row>
    <row r="128" spans="1:12" hidden="1" x14ac:dyDescent="0.25">
      <c r="A128" s="5" t="s">
        <v>349</v>
      </c>
      <c r="B128" s="5" t="s">
        <v>350</v>
      </c>
      <c r="C128" s="5" t="s">
        <v>351</v>
      </c>
      <c r="D128" s="5" t="str">
        <f>"9781868901104"</f>
        <v>9781868901104</v>
      </c>
      <c r="E128" s="5" t="s">
        <v>15</v>
      </c>
      <c r="F128" s="5" t="s">
        <v>159</v>
      </c>
      <c r="G128" s="5">
        <v>2010</v>
      </c>
      <c r="H128" s="5">
        <v>1</v>
      </c>
      <c r="I128" s="5">
        <v>20170116</v>
      </c>
      <c r="J128" s="5">
        <v>50</v>
      </c>
      <c r="K128" s="5" t="s">
        <v>313</v>
      </c>
      <c r="L128" s="5" t="s">
        <v>352</v>
      </c>
    </row>
    <row r="129" spans="1:12" hidden="1" x14ac:dyDescent="0.25">
      <c r="A129" s="5" t="s">
        <v>353</v>
      </c>
      <c r="B129" s="5" t="s">
        <v>354</v>
      </c>
      <c r="C129" s="5" t="s">
        <v>334</v>
      </c>
      <c r="D129" s="5" t="str">
        <f>"9780624023333"</f>
        <v>9780624023333</v>
      </c>
      <c r="E129" s="5" t="s">
        <v>15</v>
      </c>
      <c r="F129" s="5" t="s">
        <v>16</v>
      </c>
      <c r="G129" s="5">
        <v>2006</v>
      </c>
      <c r="H129" s="5">
        <v>2</v>
      </c>
      <c r="I129" s="5">
        <v>20170116</v>
      </c>
      <c r="J129" s="5">
        <v>40</v>
      </c>
      <c r="K129" s="5" t="s">
        <v>313</v>
      </c>
      <c r="L129" s="5" t="s">
        <v>352</v>
      </c>
    </row>
    <row r="130" spans="1:12" hidden="1" x14ac:dyDescent="0.25">
      <c r="A130" s="5" t="s">
        <v>355</v>
      </c>
      <c r="B130" s="5" t="s">
        <v>356</v>
      </c>
      <c r="C130" s="5" t="s">
        <v>337</v>
      </c>
      <c r="D130" s="5" t="str">
        <f>"9780798144292"</f>
        <v>9780798144292</v>
      </c>
      <c r="E130" s="5" t="s">
        <v>15</v>
      </c>
      <c r="F130" s="5" t="s">
        <v>16</v>
      </c>
      <c r="G130" s="5">
        <v>2006</v>
      </c>
      <c r="H130" s="5">
        <v>1</v>
      </c>
      <c r="I130" s="5">
        <v>20170116</v>
      </c>
      <c r="J130" s="5">
        <v>40</v>
      </c>
      <c r="K130" s="5" t="s">
        <v>313</v>
      </c>
      <c r="L130" s="5" t="s">
        <v>352</v>
      </c>
    </row>
    <row r="131" spans="1:12" hidden="1" x14ac:dyDescent="0.25">
      <c r="A131" s="5" t="s">
        <v>357</v>
      </c>
      <c r="B131" s="5" t="s">
        <v>358</v>
      </c>
      <c r="C131" s="5" t="s">
        <v>359</v>
      </c>
      <c r="D131" s="5" t="str">
        <f>"9780624042723"</f>
        <v>9780624042723</v>
      </c>
      <c r="E131" s="5" t="s">
        <v>15</v>
      </c>
      <c r="F131" s="5" t="s">
        <v>159</v>
      </c>
      <c r="G131" s="5">
        <v>2005</v>
      </c>
      <c r="H131" s="5">
        <v>1</v>
      </c>
      <c r="I131" s="5">
        <v>20170116</v>
      </c>
      <c r="J131" s="5">
        <v>40</v>
      </c>
      <c r="K131" s="5" t="s">
        <v>313</v>
      </c>
      <c r="L131" s="5" t="s">
        <v>352</v>
      </c>
    </row>
    <row r="132" spans="1:12" hidden="1" x14ac:dyDescent="0.25">
      <c r="A132" s="5" t="s">
        <v>360</v>
      </c>
      <c r="B132" s="5" t="s">
        <v>361</v>
      </c>
      <c r="C132" s="5" t="s">
        <v>362</v>
      </c>
      <c r="D132" s="5" t="str">
        <f>"ISBN: 0 7958"</f>
        <v>ISBN: 0 7958</v>
      </c>
      <c r="E132" s="5" t="s">
        <v>15</v>
      </c>
      <c r="F132" s="5" t="s">
        <v>159</v>
      </c>
      <c r="G132" s="5">
        <v>1999</v>
      </c>
      <c r="H132" s="5">
        <v>1</v>
      </c>
      <c r="I132" s="5">
        <v>20170116</v>
      </c>
      <c r="J132" s="5">
        <v>40</v>
      </c>
      <c r="K132" s="5" t="s">
        <v>313</v>
      </c>
      <c r="L132" s="5" t="s">
        <v>352</v>
      </c>
    </row>
    <row r="133" spans="1:12" hidden="1" x14ac:dyDescent="0.25">
      <c r="A133" s="5" t="s">
        <v>363</v>
      </c>
      <c r="B133" s="5" t="s">
        <v>364</v>
      </c>
      <c r="C133" s="5" t="s">
        <v>328</v>
      </c>
      <c r="D133" s="5" t="str">
        <f>"9780795707872"</f>
        <v>9780795707872</v>
      </c>
      <c r="E133" s="5" t="s">
        <v>15</v>
      </c>
      <c r="F133" s="5" t="s">
        <v>16</v>
      </c>
      <c r="G133" s="5">
        <v>2016</v>
      </c>
      <c r="H133" s="5">
        <v>1</v>
      </c>
      <c r="I133" s="5">
        <v>20170116</v>
      </c>
      <c r="J133" s="5">
        <v>40</v>
      </c>
      <c r="K133" s="5" t="s">
        <v>313</v>
      </c>
      <c r="L133" s="5" t="s">
        <v>352</v>
      </c>
    </row>
    <row r="134" spans="1:12" hidden="1" x14ac:dyDescent="0.25">
      <c r="A134" s="5" t="s">
        <v>365</v>
      </c>
      <c r="B134" s="5" t="s">
        <v>366</v>
      </c>
      <c r="C134" s="5" t="s">
        <v>367</v>
      </c>
      <c r="D134" s="5" t="s">
        <v>15</v>
      </c>
      <c r="E134" s="5" t="str">
        <f>"0620325844"</f>
        <v>0620325844</v>
      </c>
      <c r="F134" s="5" t="s">
        <v>16</v>
      </c>
      <c r="G134" s="5">
        <v>2004</v>
      </c>
      <c r="H134" s="5">
        <v>2</v>
      </c>
      <c r="I134" s="5">
        <v>20170116</v>
      </c>
      <c r="J134" s="5">
        <v>30</v>
      </c>
      <c r="K134" s="5" t="s">
        <v>313</v>
      </c>
      <c r="L134" s="5" t="s">
        <v>368</v>
      </c>
    </row>
    <row r="135" spans="1:12" hidden="1" x14ac:dyDescent="0.25">
      <c r="A135" s="5" t="s">
        <v>369</v>
      </c>
      <c r="B135" s="5" t="s">
        <v>370</v>
      </c>
      <c r="C135" s="5" t="s">
        <v>32</v>
      </c>
      <c r="D135" s="5" t="str">
        <f>"9781770259980"</f>
        <v>9781770259980</v>
      </c>
      <c r="E135" s="5" t="s">
        <v>15</v>
      </c>
      <c r="F135" s="5" t="s">
        <v>16</v>
      </c>
      <c r="G135" s="5">
        <v>2010</v>
      </c>
      <c r="H135" s="5">
        <v>1</v>
      </c>
      <c r="I135" s="5">
        <v>20170116</v>
      </c>
      <c r="J135" s="5">
        <v>130</v>
      </c>
      <c r="K135" s="5" t="s">
        <v>313</v>
      </c>
      <c r="L135" s="5" t="s">
        <v>371</v>
      </c>
    </row>
    <row r="136" spans="1:12" hidden="1" x14ac:dyDescent="0.25">
      <c r="A136" s="5" t="s">
        <v>372</v>
      </c>
      <c r="B136" s="5" t="s">
        <v>373</v>
      </c>
      <c r="C136" s="5" t="s">
        <v>374</v>
      </c>
      <c r="D136" s="5" t="str">
        <f>"9781428263925"</f>
        <v>9781428263925</v>
      </c>
      <c r="E136" s="5" t="s">
        <v>15</v>
      </c>
      <c r="F136" s="5" t="s">
        <v>16</v>
      </c>
      <c r="G136" s="5">
        <v>2010</v>
      </c>
      <c r="H136" s="5">
        <v>9</v>
      </c>
      <c r="I136" s="5">
        <v>20170101</v>
      </c>
      <c r="J136" s="5">
        <v>160</v>
      </c>
      <c r="K136" s="5" t="s">
        <v>375</v>
      </c>
      <c r="L136" s="5" t="s">
        <v>376</v>
      </c>
    </row>
    <row r="137" spans="1:12" hidden="1" x14ac:dyDescent="0.25">
      <c r="A137" s="5" t="s">
        <v>377</v>
      </c>
      <c r="B137" s="5" t="s">
        <v>378</v>
      </c>
      <c r="C137" s="5" t="s">
        <v>54</v>
      </c>
      <c r="D137" s="5" t="str">
        <f>"9780194541268"</f>
        <v>9780194541268</v>
      </c>
      <c r="E137" s="5" t="str">
        <f>"0194541266"</f>
        <v>0194541266</v>
      </c>
      <c r="F137" s="5" t="s">
        <v>16</v>
      </c>
      <c r="G137" s="5">
        <v>2013</v>
      </c>
      <c r="H137" s="5">
        <v>4</v>
      </c>
      <c r="I137" s="5">
        <v>20170101</v>
      </c>
      <c r="J137" s="5">
        <v>110</v>
      </c>
      <c r="K137" s="5" t="s">
        <v>375</v>
      </c>
      <c r="L137" s="5" t="s">
        <v>379</v>
      </c>
    </row>
    <row r="138" spans="1:12" hidden="1" x14ac:dyDescent="0.25">
      <c r="A138" s="5" t="s">
        <v>380</v>
      </c>
      <c r="B138" s="5" t="s">
        <v>381</v>
      </c>
      <c r="C138" s="5" t="s">
        <v>382</v>
      </c>
      <c r="D138" s="5" t="str">
        <f>"9780415550062"</f>
        <v>9780415550062</v>
      </c>
      <c r="E138" s="5" t="str">
        <f>"0415550068"</f>
        <v>0415550068</v>
      </c>
      <c r="F138" s="5" t="s">
        <v>16</v>
      </c>
      <c r="G138" s="5">
        <v>2011</v>
      </c>
      <c r="H138" s="5">
        <v>2</v>
      </c>
      <c r="I138" s="5">
        <v>20170101</v>
      </c>
      <c r="J138" s="5">
        <v>110</v>
      </c>
      <c r="K138" s="5" t="s">
        <v>375</v>
      </c>
      <c r="L138" s="5" t="s">
        <v>379</v>
      </c>
    </row>
    <row r="139" spans="1:12" hidden="1" x14ac:dyDescent="0.25">
      <c r="A139" s="5" t="s">
        <v>383</v>
      </c>
      <c r="B139" s="5" t="s">
        <v>384</v>
      </c>
      <c r="C139" s="5" t="s">
        <v>385</v>
      </c>
      <c r="D139" s="5" t="str">
        <f>"9789027212313"</f>
        <v>9789027212313</v>
      </c>
      <c r="E139" s="5" t="s">
        <v>15</v>
      </c>
      <c r="F139" s="5" t="s">
        <v>16</v>
      </c>
      <c r="G139" s="5">
        <v>2016</v>
      </c>
      <c r="H139" s="5">
        <v>1</v>
      </c>
      <c r="I139" s="5">
        <v>20170101</v>
      </c>
      <c r="J139" s="5">
        <v>110</v>
      </c>
      <c r="K139" s="5" t="s">
        <v>375</v>
      </c>
      <c r="L139" s="5" t="s">
        <v>379</v>
      </c>
    </row>
    <row r="140" spans="1:12" hidden="1" x14ac:dyDescent="0.25">
      <c r="A140" s="5" t="s">
        <v>386</v>
      </c>
      <c r="B140" s="5" t="s">
        <v>387</v>
      </c>
      <c r="C140" s="5" t="s">
        <v>54</v>
      </c>
      <c r="D140" s="5" t="str">
        <f>"9780199691838"</f>
        <v>9780199691838</v>
      </c>
      <c r="E140" s="5" t="str">
        <f>"0199691835"</f>
        <v>0199691835</v>
      </c>
      <c r="F140" s="5" t="s">
        <v>159</v>
      </c>
      <c r="G140" s="5">
        <v>2012</v>
      </c>
      <c r="H140" s="5">
        <v>3</v>
      </c>
      <c r="I140" s="5">
        <v>20170101</v>
      </c>
      <c r="J140" s="5">
        <v>50</v>
      </c>
      <c r="K140" s="5" t="s">
        <v>375</v>
      </c>
      <c r="L140" s="5" t="s">
        <v>388</v>
      </c>
    </row>
    <row r="141" spans="1:12" hidden="1" x14ac:dyDescent="0.25">
      <c r="A141" s="5" t="s">
        <v>389</v>
      </c>
      <c r="B141" s="5" t="s">
        <v>390</v>
      </c>
      <c r="C141" s="5" t="s">
        <v>382</v>
      </c>
      <c r="D141" s="5" t="s">
        <v>15</v>
      </c>
      <c r="E141" s="5" t="str">
        <f>"0415610001"</f>
        <v>0415610001</v>
      </c>
      <c r="F141" s="5" t="s">
        <v>16</v>
      </c>
      <c r="G141" s="5">
        <v>2012</v>
      </c>
      <c r="H141" s="5">
        <v>1</v>
      </c>
      <c r="I141" s="5">
        <v>20170101</v>
      </c>
      <c r="J141" s="5">
        <v>195</v>
      </c>
      <c r="K141" s="5" t="s">
        <v>375</v>
      </c>
      <c r="L141" s="5" t="s">
        <v>391</v>
      </c>
    </row>
    <row r="142" spans="1:12" hidden="1" x14ac:dyDescent="0.25">
      <c r="A142" s="5" t="s">
        <v>392</v>
      </c>
      <c r="B142" s="5" t="s">
        <v>393</v>
      </c>
      <c r="C142" s="5" t="s">
        <v>32</v>
      </c>
      <c r="D142" s="5" t="str">
        <f>"9781292094007"</f>
        <v>9781292094007</v>
      </c>
      <c r="E142" s="5" t="str">
        <f>"1292094001"</f>
        <v>1292094001</v>
      </c>
      <c r="F142" s="5" t="s">
        <v>16</v>
      </c>
      <c r="G142" s="5">
        <v>2015</v>
      </c>
      <c r="H142" s="5">
        <v>14</v>
      </c>
      <c r="I142" s="5">
        <v>20170131</v>
      </c>
      <c r="J142" s="5">
        <v>50</v>
      </c>
      <c r="K142" s="5" t="s">
        <v>394</v>
      </c>
      <c r="L142" s="5" t="s">
        <v>395</v>
      </c>
    </row>
    <row r="143" spans="1:12" hidden="1" x14ac:dyDescent="0.25">
      <c r="A143" s="5" t="s">
        <v>396</v>
      </c>
      <c r="B143" s="5" t="s">
        <v>397</v>
      </c>
      <c r="C143" s="5" t="s">
        <v>398</v>
      </c>
      <c r="D143" s="5" t="str">
        <f>"9781449359362"</f>
        <v>9781449359362</v>
      </c>
      <c r="E143" s="5" t="str">
        <f>"1449359361"</f>
        <v>1449359361</v>
      </c>
      <c r="F143" s="5" t="s">
        <v>16</v>
      </c>
      <c r="G143" s="5">
        <v>2014</v>
      </c>
      <c r="H143" s="5">
        <v>1</v>
      </c>
      <c r="I143" s="5">
        <v>20170131</v>
      </c>
      <c r="J143" s="5">
        <v>60</v>
      </c>
      <c r="K143" s="5" t="s">
        <v>394</v>
      </c>
      <c r="L143" s="5" t="s">
        <v>399</v>
      </c>
    </row>
    <row r="144" spans="1:12" hidden="1" x14ac:dyDescent="0.25">
      <c r="A144" s="5" t="s">
        <v>400</v>
      </c>
      <c r="B144" s="5" t="s">
        <v>401</v>
      </c>
      <c r="C144" s="5" t="s">
        <v>402</v>
      </c>
      <c r="D144" s="5" t="str">
        <f>"9781408066362"</f>
        <v>9781408066362</v>
      </c>
      <c r="E144" s="5" t="str">
        <f>"140806636X"</f>
        <v>140806636X</v>
      </c>
      <c r="F144" s="5" t="s">
        <v>16</v>
      </c>
      <c r="G144" s="5">
        <v>2013</v>
      </c>
      <c r="H144" s="5">
        <v>2</v>
      </c>
      <c r="I144" s="5">
        <v>20170131</v>
      </c>
      <c r="J144" s="5">
        <v>30</v>
      </c>
      <c r="K144" s="5" t="s">
        <v>394</v>
      </c>
      <c r="L144" s="5" t="s">
        <v>403</v>
      </c>
    </row>
    <row r="145" spans="1:12" hidden="1" x14ac:dyDescent="0.25">
      <c r="A145" s="5" t="s">
        <v>404</v>
      </c>
      <c r="B145" s="5" t="s">
        <v>405</v>
      </c>
      <c r="C145" s="5" t="s">
        <v>406</v>
      </c>
      <c r="D145" s="5" t="s">
        <v>15</v>
      </c>
      <c r="E145" s="5" t="str">
        <f>"1598638688"</f>
        <v>1598638688</v>
      </c>
      <c r="F145" s="5" t="s">
        <v>16</v>
      </c>
      <c r="G145" s="5">
        <v>2009</v>
      </c>
      <c r="H145" s="5">
        <v>2</v>
      </c>
      <c r="I145" s="5">
        <v>20170131</v>
      </c>
      <c r="J145" s="5">
        <v>30</v>
      </c>
      <c r="K145" s="5" t="s">
        <v>394</v>
      </c>
      <c r="L145" s="5" t="s">
        <v>407</v>
      </c>
    </row>
    <row r="146" spans="1:12" hidden="1" x14ac:dyDescent="0.25">
      <c r="A146" s="5" t="s">
        <v>392</v>
      </c>
      <c r="B146" s="5" t="s">
        <v>393</v>
      </c>
      <c r="C146" s="5" t="s">
        <v>32</v>
      </c>
      <c r="D146" s="5" t="str">
        <f>"9781292094007"</f>
        <v>9781292094007</v>
      </c>
      <c r="E146" s="5" t="str">
        <f>"1292094001"</f>
        <v>1292094001</v>
      </c>
      <c r="F146" s="5" t="s">
        <v>16</v>
      </c>
      <c r="G146" s="5">
        <v>2015</v>
      </c>
      <c r="H146" s="5">
        <v>14</v>
      </c>
      <c r="I146" s="5">
        <v>20170131</v>
      </c>
      <c r="J146" s="5">
        <v>50</v>
      </c>
      <c r="K146" s="5" t="s">
        <v>394</v>
      </c>
      <c r="L146" s="5" t="s">
        <v>408</v>
      </c>
    </row>
    <row r="147" spans="1:12" hidden="1" x14ac:dyDescent="0.25">
      <c r="A147" s="5" t="s">
        <v>396</v>
      </c>
      <c r="B147" s="5" t="s">
        <v>397</v>
      </c>
      <c r="C147" s="5" t="s">
        <v>398</v>
      </c>
      <c r="D147" s="5" t="str">
        <f>"9781449359362"</f>
        <v>9781449359362</v>
      </c>
      <c r="E147" s="5" t="str">
        <f>"1449359361"</f>
        <v>1449359361</v>
      </c>
      <c r="F147" s="5" t="s">
        <v>16</v>
      </c>
      <c r="G147" s="5">
        <v>2014</v>
      </c>
      <c r="H147" s="5">
        <v>1</v>
      </c>
      <c r="I147" s="5">
        <v>20170131</v>
      </c>
      <c r="J147" s="5">
        <v>60</v>
      </c>
      <c r="K147" s="5" t="s">
        <v>394</v>
      </c>
      <c r="L147" s="5" t="s">
        <v>409</v>
      </c>
    </row>
    <row r="148" spans="1:12" hidden="1" x14ac:dyDescent="0.25">
      <c r="A148" s="5" t="s">
        <v>400</v>
      </c>
      <c r="B148" s="5" t="s">
        <v>401</v>
      </c>
      <c r="C148" s="5" t="s">
        <v>402</v>
      </c>
      <c r="D148" s="5" t="str">
        <f>"9781408066362"</f>
        <v>9781408066362</v>
      </c>
      <c r="E148" s="5" t="str">
        <f>"140806636X"</f>
        <v>140806636X</v>
      </c>
      <c r="F148" s="5" t="s">
        <v>16</v>
      </c>
      <c r="G148" s="5">
        <v>2013</v>
      </c>
      <c r="H148" s="5">
        <v>2</v>
      </c>
      <c r="I148" s="5">
        <v>20170131</v>
      </c>
      <c r="J148" s="5">
        <v>30</v>
      </c>
      <c r="K148" s="5" t="s">
        <v>394</v>
      </c>
      <c r="L148" s="5" t="s">
        <v>410</v>
      </c>
    </row>
    <row r="149" spans="1:12" hidden="1" x14ac:dyDescent="0.25">
      <c r="A149" s="5" t="s">
        <v>404</v>
      </c>
      <c r="B149" s="5" t="s">
        <v>405</v>
      </c>
      <c r="C149" s="5" t="s">
        <v>406</v>
      </c>
      <c r="D149" s="5" t="s">
        <v>15</v>
      </c>
      <c r="E149" s="5" t="str">
        <f>"1598638688"</f>
        <v>1598638688</v>
      </c>
      <c r="F149" s="5" t="s">
        <v>16</v>
      </c>
      <c r="G149" s="5">
        <v>2009</v>
      </c>
      <c r="H149" s="5">
        <v>2</v>
      </c>
      <c r="I149" s="5">
        <v>20170131</v>
      </c>
      <c r="J149" s="5">
        <v>30</v>
      </c>
      <c r="K149" s="5" t="s">
        <v>394</v>
      </c>
      <c r="L149" s="5" t="s">
        <v>411</v>
      </c>
    </row>
    <row r="150" spans="1:12" hidden="1" x14ac:dyDescent="0.25">
      <c r="A150" s="5" t="s">
        <v>412</v>
      </c>
      <c r="B150" s="5" t="s">
        <v>413</v>
      </c>
      <c r="C150" s="5" t="s">
        <v>414</v>
      </c>
      <c r="D150" s="5" t="str">
        <f>"9781449628239"</f>
        <v>9781449628239</v>
      </c>
      <c r="E150" s="5" t="s">
        <v>15</v>
      </c>
      <c r="F150" s="5" t="s">
        <v>159</v>
      </c>
      <c r="G150" s="5">
        <v>2013</v>
      </c>
      <c r="H150" s="5">
        <v>1</v>
      </c>
      <c r="I150" s="5">
        <v>20170101</v>
      </c>
      <c r="J150" s="5">
        <v>15</v>
      </c>
      <c r="K150" s="5" t="s">
        <v>415</v>
      </c>
      <c r="L150" s="5" t="s">
        <v>416</v>
      </c>
    </row>
    <row r="151" spans="1:12" hidden="1" x14ac:dyDescent="0.25">
      <c r="A151" s="5" t="s">
        <v>417</v>
      </c>
      <c r="B151" s="5" t="s">
        <v>418</v>
      </c>
      <c r="C151" s="5" t="s">
        <v>419</v>
      </c>
      <c r="D151" s="5" t="str">
        <f>"9781609181765"</f>
        <v>9781609181765</v>
      </c>
      <c r="E151" s="5" t="s">
        <v>15</v>
      </c>
      <c r="F151" s="5" t="s">
        <v>159</v>
      </c>
      <c r="G151" s="5">
        <v>2011</v>
      </c>
      <c r="H151" s="5">
        <v>5</v>
      </c>
      <c r="I151" s="5">
        <v>20170101</v>
      </c>
      <c r="J151" s="5">
        <v>40</v>
      </c>
      <c r="K151" s="5" t="s">
        <v>415</v>
      </c>
      <c r="L151" s="5" t="s">
        <v>420</v>
      </c>
    </row>
    <row r="152" spans="1:12" hidden="1" x14ac:dyDescent="0.25">
      <c r="A152" s="5" t="s">
        <v>421</v>
      </c>
      <c r="B152" s="5" t="s">
        <v>422</v>
      </c>
      <c r="C152" s="5" t="s">
        <v>89</v>
      </c>
      <c r="D152" s="5" t="str">
        <f>"9780078095139"</f>
        <v>9780078095139</v>
      </c>
      <c r="E152" s="5" t="str">
        <f>"0078095131"</f>
        <v>0078095131</v>
      </c>
      <c r="F152" s="5" t="s">
        <v>159</v>
      </c>
      <c r="G152" s="5">
        <v>2011</v>
      </c>
      <c r="H152" s="5">
        <v>8</v>
      </c>
      <c r="I152" s="5">
        <v>20170101</v>
      </c>
      <c r="J152" s="5">
        <v>10</v>
      </c>
      <c r="K152" s="5" t="s">
        <v>415</v>
      </c>
      <c r="L152" s="5" t="s">
        <v>423</v>
      </c>
    </row>
    <row r="153" spans="1:12" hidden="1" x14ac:dyDescent="0.25">
      <c r="A153" s="5" t="s">
        <v>424</v>
      </c>
      <c r="B153" s="5" t="s">
        <v>425</v>
      </c>
      <c r="C153" s="5" t="s">
        <v>70</v>
      </c>
      <c r="D153" s="5" t="str">
        <f>"9781118676950"</f>
        <v>9781118676950</v>
      </c>
      <c r="E153" s="5" t="str">
        <f>"1118676955"</f>
        <v>1118676955</v>
      </c>
      <c r="F153" s="5" t="s">
        <v>159</v>
      </c>
      <c r="G153" s="5">
        <v>2011</v>
      </c>
      <c r="H153" s="5">
        <v>4</v>
      </c>
      <c r="I153" s="5">
        <v>20170101</v>
      </c>
      <c r="J153" s="5">
        <v>10</v>
      </c>
      <c r="K153" s="5" t="s">
        <v>415</v>
      </c>
      <c r="L153" s="5" t="s">
        <v>426</v>
      </c>
    </row>
    <row r="154" spans="1:12" hidden="1" x14ac:dyDescent="0.25">
      <c r="A154" s="5" t="s">
        <v>421</v>
      </c>
      <c r="B154" s="5" t="s">
        <v>422</v>
      </c>
      <c r="C154" s="5" t="s">
        <v>89</v>
      </c>
      <c r="D154" s="5" t="str">
        <f>"9780078095139"</f>
        <v>9780078095139</v>
      </c>
      <c r="E154" s="5" t="str">
        <f>"0078095131"</f>
        <v>0078095131</v>
      </c>
      <c r="F154" s="5" t="s">
        <v>159</v>
      </c>
      <c r="G154" s="5">
        <v>2011</v>
      </c>
      <c r="H154" s="5">
        <v>8</v>
      </c>
      <c r="I154" s="5">
        <v>20170101</v>
      </c>
      <c r="J154" s="5">
        <v>160</v>
      </c>
      <c r="K154" s="5" t="s">
        <v>415</v>
      </c>
      <c r="L154" s="5" t="s">
        <v>427</v>
      </c>
    </row>
    <row r="155" spans="1:12" hidden="1" x14ac:dyDescent="0.25">
      <c r="A155" s="5" t="s">
        <v>428</v>
      </c>
      <c r="B155" s="5" t="s">
        <v>429</v>
      </c>
      <c r="C155" s="5" t="s">
        <v>382</v>
      </c>
      <c r="D155" s="5" t="str">
        <f>"9780415854443"</f>
        <v>9780415854443</v>
      </c>
      <c r="E155" s="5" t="s">
        <v>15</v>
      </c>
      <c r="F155" s="5" t="s">
        <v>159</v>
      </c>
      <c r="G155" s="5">
        <v>2015</v>
      </c>
      <c r="H155" s="5">
        <v>3</v>
      </c>
      <c r="I155" s="5">
        <v>20170101</v>
      </c>
      <c r="J155" s="5">
        <v>120</v>
      </c>
      <c r="K155" s="5" t="s">
        <v>415</v>
      </c>
      <c r="L155" s="5" t="s">
        <v>430</v>
      </c>
    </row>
    <row r="156" spans="1:12" hidden="1" x14ac:dyDescent="0.25">
      <c r="A156" s="5" t="s">
        <v>431</v>
      </c>
      <c r="B156" s="5" t="s">
        <v>432</v>
      </c>
      <c r="C156" s="5" t="s">
        <v>382</v>
      </c>
      <c r="D156" s="5" t="str">
        <f>"9780415462020"</f>
        <v>9780415462020</v>
      </c>
      <c r="E156" s="5" t="s">
        <v>15</v>
      </c>
      <c r="F156" s="5" t="s">
        <v>159</v>
      </c>
      <c r="G156" s="5">
        <v>2009</v>
      </c>
      <c r="H156" s="5">
        <v>3</v>
      </c>
      <c r="I156" s="5">
        <v>20170101</v>
      </c>
      <c r="J156" s="5">
        <v>120</v>
      </c>
      <c r="K156" s="5" t="s">
        <v>415</v>
      </c>
      <c r="L156" s="5" t="s">
        <v>430</v>
      </c>
    </row>
    <row r="157" spans="1:12" hidden="1" x14ac:dyDescent="0.25">
      <c r="A157" s="5" t="s">
        <v>433</v>
      </c>
      <c r="B157" s="5" t="s">
        <v>434</v>
      </c>
      <c r="C157" s="5" t="s">
        <v>435</v>
      </c>
      <c r="D157" s="5" t="str">
        <f>"9781845413811"</f>
        <v>9781845413811</v>
      </c>
      <c r="E157" s="5" t="s">
        <v>15</v>
      </c>
      <c r="F157" s="5" t="s">
        <v>159</v>
      </c>
      <c r="G157" s="5">
        <v>2012</v>
      </c>
      <c r="H157" s="5">
        <v>2</v>
      </c>
      <c r="I157" s="5">
        <v>20170101</v>
      </c>
      <c r="J157" s="5">
        <v>120</v>
      </c>
      <c r="K157" s="5" t="s">
        <v>415</v>
      </c>
      <c r="L157" s="5" t="s">
        <v>436</v>
      </c>
    </row>
    <row r="158" spans="1:12" hidden="1" x14ac:dyDescent="0.25">
      <c r="A158" s="5" t="s">
        <v>437</v>
      </c>
      <c r="B158" s="5" t="s">
        <v>438</v>
      </c>
      <c r="C158" s="5" t="s">
        <v>439</v>
      </c>
      <c r="D158" s="5" t="str">
        <f>"9781408504079"</f>
        <v>9781408504079</v>
      </c>
      <c r="E158" s="5" t="s">
        <v>15</v>
      </c>
      <c r="F158" s="5" t="s">
        <v>159</v>
      </c>
      <c r="G158" s="5">
        <v>2000</v>
      </c>
      <c r="H158" s="5">
        <v>4</v>
      </c>
      <c r="I158" s="5">
        <v>20170101</v>
      </c>
      <c r="J158" s="5">
        <v>290</v>
      </c>
      <c r="K158" s="5" t="s">
        <v>415</v>
      </c>
      <c r="L158" s="5" t="s">
        <v>440</v>
      </c>
    </row>
    <row r="159" spans="1:12" hidden="1" x14ac:dyDescent="0.25">
      <c r="A159" s="5" t="s">
        <v>441</v>
      </c>
      <c r="B159" s="5" t="s">
        <v>442</v>
      </c>
      <c r="C159" s="5" t="s">
        <v>32</v>
      </c>
      <c r="D159" s="5" t="s">
        <v>15</v>
      </c>
      <c r="E159" s="5" t="str">
        <f>"020575516X"</f>
        <v>020575516X</v>
      </c>
      <c r="F159" s="5" t="s">
        <v>159</v>
      </c>
      <c r="G159" s="5">
        <v>2009</v>
      </c>
      <c r="H159" s="5">
        <v>10</v>
      </c>
      <c r="I159" s="5">
        <v>20170201</v>
      </c>
      <c r="J159" s="5">
        <v>80</v>
      </c>
      <c r="K159" s="5" t="s">
        <v>443</v>
      </c>
      <c r="L159" s="5" t="s">
        <v>444</v>
      </c>
    </row>
    <row r="160" spans="1:12" hidden="1" x14ac:dyDescent="0.25">
      <c r="A160" s="5" t="s">
        <v>445</v>
      </c>
      <c r="B160" s="5" t="s">
        <v>446</v>
      </c>
      <c r="C160" s="5" t="s">
        <v>447</v>
      </c>
      <c r="D160" s="5" t="str">
        <f>"9781133354932"</f>
        <v>9781133354932</v>
      </c>
      <c r="E160" s="5" t="s">
        <v>15</v>
      </c>
      <c r="F160" s="5" t="s">
        <v>159</v>
      </c>
      <c r="G160" s="5">
        <v>2013</v>
      </c>
      <c r="H160" s="5">
        <v>9</v>
      </c>
      <c r="I160" s="5">
        <v>20170201</v>
      </c>
      <c r="J160" s="5">
        <v>80</v>
      </c>
      <c r="K160" s="5" t="s">
        <v>443</v>
      </c>
      <c r="L160" s="5" t="s">
        <v>444</v>
      </c>
    </row>
    <row r="161" spans="1:12" hidden="1" x14ac:dyDescent="0.25">
      <c r="A161" s="5" t="s">
        <v>448</v>
      </c>
      <c r="B161" s="5" t="s">
        <v>449</v>
      </c>
      <c r="C161" s="5" t="s">
        <v>450</v>
      </c>
      <c r="D161" s="5" t="str">
        <f>"9781285088112"</f>
        <v>9781285088112</v>
      </c>
      <c r="E161" s="5" t="s">
        <v>15</v>
      </c>
      <c r="F161" s="5" t="s">
        <v>16</v>
      </c>
      <c r="G161" s="5">
        <v>2013</v>
      </c>
      <c r="H161" s="5">
        <v>9</v>
      </c>
      <c r="I161" s="5">
        <v>20170201</v>
      </c>
      <c r="J161" s="5">
        <v>70</v>
      </c>
      <c r="K161" s="5" t="s">
        <v>443</v>
      </c>
      <c r="L161" s="5" t="s">
        <v>451</v>
      </c>
    </row>
    <row r="162" spans="1:12" hidden="1" x14ac:dyDescent="0.25">
      <c r="A162" s="5" t="s">
        <v>452</v>
      </c>
      <c r="B162" s="5" t="s">
        <v>453</v>
      </c>
      <c r="C162" s="5" t="s">
        <v>382</v>
      </c>
      <c r="D162" s="5" t="str">
        <f>"9780415520010"</f>
        <v>9780415520010</v>
      </c>
      <c r="E162" s="5" t="s">
        <v>15</v>
      </c>
      <c r="F162" s="5" t="s">
        <v>16</v>
      </c>
      <c r="G162" s="5">
        <v>2013</v>
      </c>
      <c r="H162" s="5">
        <v>4</v>
      </c>
      <c r="I162" s="5">
        <v>20170201</v>
      </c>
      <c r="J162" s="5">
        <v>70</v>
      </c>
      <c r="K162" s="5" t="s">
        <v>443</v>
      </c>
      <c r="L162" s="5" t="s">
        <v>451</v>
      </c>
    </row>
    <row r="163" spans="1:12" hidden="1" x14ac:dyDescent="0.25">
      <c r="A163" s="5" t="s">
        <v>454</v>
      </c>
      <c r="B163" s="5" t="s">
        <v>455</v>
      </c>
      <c r="C163" s="5" t="s">
        <v>402</v>
      </c>
      <c r="D163" s="5" t="str">
        <f>"9781408082102"</f>
        <v>9781408082102</v>
      </c>
      <c r="E163" s="5" t="s">
        <v>15</v>
      </c>
      <c r="F163" s="5" t="s">
        <v>16</v>
      </c>
      <c r="G163" s="5">
        <v>2014</v>
      </c>
      <c r="H163" s="5">
        <v>1</v>
      </c>
      <c r="I163" s="5">
        <v>20170201</v>
      </c>
      <c r="J163" s="5">
        <v>70</v>
      </c>
      <c r="K163" s="5" t="s">
        <v>443</v>
      </c>
      <c r="L163" s="5" t="s">
        <v>451</v>
      </c>
    </row>
    <row r="164" spans="1:12" hidden="1" x14ac:dyDescent="0.25">
      <c r="A164" s="5" t="s">
        <v>456</v>
      </c>
      <c r="B164" s="5" t="s">
        <v>457</v>
      </c>
      <c r="C164" s="5" t="s">
        <v>458</v>
      </c>
      <c r="D164" s="5" t="s">
        <v>15</v>
      </c>
      <c r="E164" s="5" t="str">
        <f>"0205591763"</f>
        <v>0205591763</v>
      </c>
      <c r="F164" s="5" t="s">
        <v>159</v>
      </c>
      <c r="G164" s="5">
        <v>2010</v>
      </c>
      <c r="H164" s="5">
        <v>4</v>
      </c>
      <c r="I164" s="5">
        <v>20170201</v>
      </c>
      <c r="J164" s="5">
        <v>60</v>
      </c>
      <c r="K164" s="5" t="s">
        <v>443</v>
      </c>
      <c r="L164" s="5" t="s">
        <v>459</v>
      </c>
    </row>
    <row r="165" spans="1:12" hidden="1" x14ac:dyDescent="0.25">
      <c r="A165" s="5" t="s">
        <v>460</v>
      </c>
      <c r="B165" s="5" t="s">
        <v>461</v>
      </c>
      <c r="C165" s="5" t="s">
        <v>98</v>
      </c>
      <c r="D165" s="5" t="str">
        <f>"9780627027475"</f>
        <v>9780627027475</v>
      </c>
      <c r="E165" s="5" t="s">
        <v>15</v>
      </c>
      <c r="F165" s="5" t="s">
        <v>159</v>
      </c>
      <c r="G165" s="5">
        <v>2008</v>
      </c>
      <c r="H165" s="5">
        <v>2</v>
      </c>
      <c r="I165" s="5">
        <v>20170201</v>
      </c>
      <c r="J165" s="5">
        <v>65</v>
      </c>
      <c r="K165" s="5" t="s">
        <v>443</v>
      </c>
      <c r="L165" s="5" t="s">
        <v>459</v>
      </c>
    </row>
    <row r="166" spans="1:12" hidden="1" x14ac:dyDescent="0.25">
      <c r="A166" s="5" t="s">
        <v>462</v>
      </c>
      <c r="B166" s="5" t="s">
        <v>463</v>
      </c>
      <c r="C166" s="5" t="s">
        <v>98</v>
      </c>
      <c r="D166" s="5" t="str">
        <f>"9780627027727"</f>
        <v>9780627027727</v>
      </c>
      <c r="E166" s="5" t="s">
        <v>15</v>
      </c>
      <c r="F166" s="5" t="s">
        <v>16</v>
      </c>
      <c r="G166" s="5">
        <v>2011</v>
      </c>
      <c r="H166" s="5">
        <v>4</v>
      </c>
      <c r="I166" s="5">
        <v>20170201</v>
      </c>
      <c r="J166" s="5">
        <v>60</v>
      </c>
      <c r="K166" s="5" t="s">
        <v>443</v>
      </c>
      <c r="L166" s="5" t="s">
        <v>464</v>
      </c>
    </row>
    <row r="167" spans="1:12" hidden="1" x14ac:dyDescent="0.25">
      <c r="A167" s="5" t="s">
        <v>454</v>
      </c>
      <c r="B167" s="5" t="s">
        <v>455</v>
      </c>
      <c r="C167" s="5" t="s">
        <v>402</v>
      </c>
      <c r="D167" s="5" t="str">
        <f>"9781408082102"</f>
        <v>9781408082102</v>
      </c>
      <c r="E167" s="5" t="s">
        <v>15</v>
      </c>
      <c r="F167" s="5" t="s">
        <v>16</v>
      </c>
      <c r="G167" s="5">
        <v>2014</v>
      </c>
      <c r="H167" s="5">
        <v>1</v>
      </c>
      <c r="I167" s="5">
        <v>20170201</v>
      </c>
      <c r="J167" s="5">
        <v>40</v>
      </c>
      <c r="K167" s="5" t="s">
        <v>443</v>
      </c>
      <c r="L167" s="5" t="s">
        <v>464</v>
      </c>
    </row>
    <row r="168" spans="1:12" hidden="1" x14ac:dyDescent="0.25">
      <c r="A168" s="5" t="s">
        <v>465</v>
      </c>
      <c r="B168" s="5" t="s">
        <v>466</v>
      </c>
      <c r="C168" s="5" t="s">
        <v>54</v>
      </c>
      <c r="D168" s="5" t="str">
        <f>"9780199076833"</f>
        <v>9780199076833</v>
      </c>
      <c r="E168" s="5" t="s">
        <v>15</v>
      </c>
      <c r="F168" s="5" t="s">
        <v>16</v>
      </c>
      <c r="G168" s="5">
        <v>2015</v>
      </c>
      <c r="H168" s="5">
        <v>2</v>
      </c>
      <c r="I168" s="5">
        <v>20170201</v>
      </c>
      <c r="J168" s="5">
        <v>60</v>
      </c>
      <c r="K168" s="5" t="s">
        <v>443</v>
      </c>
      <c r="L168" s="5" t="s">
        <v>464</v>
      </c>
    </row>
    <row r="169" spans="1:12" hidden="1" x14ac:dyDescent="0.25">
      <c r="A169" s="5" t="s">
        <v>462</v>
      </c>
      <c r="B169" s="5" t="s">
        <v>463</v>
      </c>
      <c r="C169" s="5" t="s">
        <v>98</v>
      </c>
      <c r="D169" s="5" t="str">
        <f>"9780627027727"</f>
        <v>9780627027727</v>
      </c>
      <c r="E169" s="5" t="s">
        <v>15</v>
      </c>
      <c r="F169" s="5" t="s">
        <v>16</v>
      </c>
      <c r="G169" s="5">
        <v>2011</v>
      </c>
      <c r="H169" s="5">
        <v>4</v>
      </c>
      <c r="I169" s="5">
        <v>20170201</v>
      </c>
      <c r="J169" s="5">
        <v>10</v>
      </c>
      <c r="K169" s="5" t="s">
        <v>443</v>
      </c>
      <c r="L169" s="5" t="s">
        <v>467</v>
      </c>
    </row>
    <row r="170" spans="1:12" hidden="1" x14ac:dyDescent="0.25">
      <c r="A170" s="5" t="s">
        <v>468</v>
      </c>
      <c r="B170" s="5" t="s">
        <v>469</v>
      </c>
      <c r="C170" s="5" t="s">
        <v>32</v>
      </c>
      <c r="D170" s="5" t="str">
        <f>"9781292112008"</f>
        <v>9781292112008</v>
      </c>
      <c r="E170" s="5" t="str">
        <f>"129211200X"</f>
        <v>129211200X</v>
      </c>
      <c r="F170" s="5" t="s">
        <v>16</v>
      </c>
      <c r="G170" s="5">
        <v>2013</v>
      </c>
      <c r="H170" s="5">
        <v>3</v>
      </c>
      <c r="I170" s="5">
        <v>20170131</v>
      </c>
      <c r="J170" s="5">
        <v>600</v>
      </c>
      <c r="K170" s="5" t="s">
        <v>470</v>
      </c>
      <c r="L170" s="5" t="s">
        <v>471</v>
      </c>
    </row>
    <row r="171" spans="1:12" hidden="1" x14ac:dyDescent="0.25">
      <c r="A171" s="5" t="s">
        <v>472</v>
      </c>
      <c r="B171" s="5" t="s">
        <v>473</v>
      </c>
      <c r="C171" s="5" t="s">
        <v>474</v>
      </c>
      <c r="D171" s="5" t="str">
        <f>"9780521731676"</f>
        <v>9780521731676</v>
      </c>
      <c r="E171" s="5" t="s">
        <v>15</v>
      </c>
      <c r="F171" s="5" t="s">
        <v>16</v>
      </c>
      <c r="G171" s="5">
        <v>2010</v>
      </c>
      <c r="H171" s="5">
        <v>7</v>
      </c>
      <c r="I171" s="5">
        <v>20170131</v>
      </c>
      <c r="J171" s="5">
        <v>100</v>
      </c>
      <c r="K171" s="5" t="s">
        <v>470</v>
      </c>
      <c r="L171" s="5" t="s">
        <v>475</v>
      </c>
    </row>
    <row r="172" spans="1:12" hidden="1" x14ac:dyDescent="0.25">
      <c r="A172" s="5" t="s">
        <v>476</v>
      </c>
      <c r="B172" s="5" t="s">
        <v>477</v>
      </c>
      <c r="C172" s="5" t="s">
        <v>478</v>
      </c>
      <c r="D172" s="5" t="str">
        <f>"9781442554603"</f>
        <v>9781442554603</v>
      </c>
      <c r="E172" s="5" t="s">
        <v>15</v>
      </c>
      <c r="F172" s="5" t="s">
        <v>159</v>
      </c>
      <c r="G172" s="5">
        <v>2013</v>
      </c>
      <c r="H172" s="5">
        <v>3</v>
      </c>
      <c r="I172" s="5">
        <v>20170101</v>
      </c>
      <c r="J172" s="5">
        <v>500</v>
      </c>
      <c r="K172" s="5" t="s">
        <v>479</v>
      </c>
      <c r="L172" s="5" t="s">
        <v>480</v>
      </c>
    </row>
    <row r="173" spans="1:12" hidden="1" x14ac:dyDescent="0.25">
      <c r="A173" s="5" t="s">
        <v>481</v>
      </c>
      <c r="B173" s="5" t="s">
        <v>482</v>
      </c>
      <c r="C173" s="5" t="s">
        <v>181</v>
      </c>
      <c r="D173" s="5" t="str">
        <f>"9780030206931"</f>
        <v>9780030206931</v>
      </c>
      <c r="E173" s="5" t="str">
        <f>"0030206936"</f>
        <v>0030206936</v>
      </c>
      <c r="F173" s="5" t="s">
        <v>16</v>
      </c>
      <c r="G173" s="5">
        <v>2008</v>
      </c>
      <c r="H173" s="5">
        <v>3</v>
      </c>
      <c r="I173" s="5">
        <v>20170101</v>
      </c>
      <c r="J173" s="5">
        <v>80</v>
      </c>
      <c r="K173" s="5" t="s">
        <v>479</v>
      </c>
      <c r="L173" s="5" t="s">
        <v>483</v>
      </c>
    </row>
    <row r="174" spans="1:12" hidden="1" x14ac:dyDescent="0.25">
      <c r="A174" s="5" t="s">
        <v>484</v>
      </c>
      <c r="B174" s="5" t="s">
        <v>485</v>
      </c>
      <c r="C174" s="5" t="s">
        <v>54</v>
      </c>
      <c r="D174" s="5" t="str">
        <f>"9780199270293"</f>
        <v>9780199270293</v>
      </c>
      <c r="E174" s="5" t="s">
        <v>15</v>
      </c>
      <c r="F174" s="5" t="s">
        <v>159</v>
      </c>
      <c r="G174" s="5">
        <v>2012</v>
      </c>
      <c r="H174" s="5">
        <v>2</v>
      </c>
      <c r="I174" s="5">
        <v>20170101</v>
      </c>
      <c r="J174" s="5">
        <v>150</v>
      </c>
      <c r="K174" s="5" t="s">
        <v>479</v>
      </c>
      <c r="L174" s="5" t="s">
        <v>483</v>
      </c>
    </row>
    <row r="175" spans="1:12" hidden="1" x14ac:dyDescent="0.25">
      <c r="A175" s="5" t="s">
        <v>486</v>
      </c>
      <c r="B175" s="5" t="s">
        <v>487</v>
      </c>
      <c r="C175" s="5" t="s">
        <v>488</v>
      </c>
      <c r="D175" s="5" t="str">
        <f>"9780632048190"</f>
        <v>9780632048190</v>
      </c>
      <c r="E175" s="5" t="s">
        <v>15</v>
      </c>
      <c r="F175" s="5" t="s">
        <v>159</v>
      </c>
      <c r="G175" s="5">
        <v>1999</v>
      </c>
      <c r="H175" s="5">
        <v>2</v>
      </c>
      <c r="I175" s="5">
        <v>20170101</v>
      </c>
      <c r="J175" s="5">
        <v>120</v>
      </c>
      <c r="K175" s="5" t="s">
        <v>479</v>
      </c>
      <c r="L175" s="5" t="s">
        <v>483</v>
      </c>
    </row>
    <row r="176" spans="1:12" hidden="1" x14ac:dyDescent="0.25">
      <c r="A176" s="5" t="s">
        <v>489</v>
      </c>
      <c r="B176" s="5" t="s">
        <v>490</v>
      </c>
      <c r="C176" s="5" t="s">
        <v>54</v>
      </c>
      <c r="D176" s="5" t="s">
        <v>15</v>
      </c>
      <c r="E176" s="5" t="str">
        <f>"978-0199-6"</f>
        <v>978-0199-6</v>
      </c>
      <c r="F176" s="5" t="s">
        <v>159</v>
      </c>
      <c r="G176" s="5">
        <v>2013</v>
      </c>
      <c r="H176" s="5">
        <v>2</v>
      </c>
      <c r="I176" s="5">
        <v>20170101</v>
      </c>
      <c r="J176" s="5">
        <v>120</v>
      </c>
      <c r="K176" s="5" t="s">
        <v>479</v>
      </c>
      <c r="L176" s="5" t="s">
        <v>483</v>
      </c>
    </row>
    <row r="177" spans="1:12" hidden="1" x14ac:dyDescent="0.25">
      <c r="A177" s="5" t="s">
        <v>491</v>
      </c>
      <c r="B177" s="5" t="s">
        <v>492</v>
      </c>
      <c r="C177" s="5" t="s">
        <v>493</v>
      </c>
      <c r="D177" s="5" t="str">
        <f>"9781429239899"</f>
        <v>9781429239899</v>
      </c>
      <c r="E177" s="5" t="s">
        <v>15</v>
      </c>
      <c r="F177" s="5" t="s">
        <v>159</v>
      </c>
      <c r="G177" s="5">
        <v>2010</v>
      </c>
      <c r="H177" s="5">
        <v>9</v>
      </c>
      <c r="I177" s="5">
        <v>20170101</v>
      </c>
      <c r="J177" s="5">
        <v>40</v>
      </c>
      <c r="K177" s="5" t="s">
        <v>479</v>
      </c>
      <c r="L177" s="5" t="s">
        <v>494</v>
      </c>
    </row>
    <row r="178" spans="1:12" hidden="1" x14ac:dyDescent="0.25">
      <c r="A178" s="5" t="s">
        <v>495</v>
      </c>
      <c r="B178" s="5" t="s">
        <v>496</v>
      </c>
      <c r="C178" s="5" t="s">
        <v>497</v>
      </c>
      <c r="D178" s="5" t="str">
        <f>"9780495114789"</f>
        <v>9780495114789</v>
      </c>
      <c r="E178" s="5" t="s">
        <v>15</v>
      </c>
      <c r="F178" s="5" t="s">
        <v>159</v>
      </c>
      <c r="G178" s="5">
        <v>2008</v>
      </c>
      <c r="H178" s="5">
        <v>4</v>
      </c>
      <c r="I178" s="5">
        <v>20170101</v>
      </c>
      <c r="J178" s="5">
        <v>40</v>
      </c>
      <c r="K178" s="5" t="s">
        <v>479</v>
      </c>
      <c r="L178" s="5" t="s">
        <v>494</v>
      </c>
    </row>
    <row r="179" spans="1:12" hidden="1" x14ac:dyDescent="0.25">
      <c r="A179" s="5" t="s">
        <v>498</v>
      </c>
      <c r="B179" s="5" t="s">
        <v>499</v>
      </c>
      <c r="C179" s="5" t="s">
        <v>29</v>
      </c>
      <c r="D179" s="5" t="str">
        <f>"9780321781611"</f>
        <v>9780321781611</v>
      </c>
      <c r="E179" s="5" t="s">
        <v>15</v>
      </c>
      <c r="F179" s="5" t="s">
        <v>16</v>
      </c>
      <c r="G179" s="5">
        <v>2006</v>
      </c>
      <c r="H179" s="5">
        <v>3</v>
      </c>
      <c r="I179" s="5">
        <v>20170101</v>
      </c>
      <c r="J179" s="5">
        <v>55</v>
      </c>
      <c r="K179" s="5" t="s">
        <v>479</v>
      </c>
      <c r="L179" s="5" t="s">
        <v>500</v>
      </c>
    </row>
    <row r="180" spans="1:12" hidden="1" x14ac:dyDescent="0.25">
      <c r="A180" s="5" t="s">
        <v>501</v>
      </c>
      <c r="B180" s="5" t="s">
        <v>502</v>
      </c>
      <c r="C180" s="5" t="s">
        <v>292</v>
      </c>
      <c r="D180" s="5" t="str">
        <f>"9780471149552"</f>
        <v>9780471149552</v>
      </c>
      <c r="E180" s="5" t="s">
        <v>15</v>
      </c>
      <c r="F180" s="5" t="s">
        <v>16</v>
      </c>
      <c r="G180" s="5">
        <v>1998</v>
      </c>
      <c r="H180" s="5">
        <v>1</v>
      </c>
      <c r="I180" s="5">
        <v>20170101</v>
      </c>
      <c r="J180" s="5">
        <v>15</v>
      </c>
      <c r="K180" s="5" t="s">
        <v>479</v>
      </c>
      <c r="L180" s="5" t="s">
        <v>503</v>
      </c>
    </row>
    <row r="181" spans="1:12" hidden="1" x14ac:dyDescent="0.25">
      <c r="A181" s="5" t="s">
        <v>484</v>
      </c>
      <c r="B181" s="5" t="s">
        <v>485</v>
      </c>
      <c r="C181" s="5" t="s">
        <v>54</v>
      </c>
      <c r="D181" s="5" t="str">
        <f>"9780199270293"</f>
        <v>9780199270293</v>
      </c>
      <c r="E181" s="5" t="s">
        <v>15</v>
      </c>
      <c r="F181" s="5" t="s">
        <v>159</v>
      </c>
      <c r="G181" s="5">
        <v>2012</v>
      </c>
      <c r="H181" s="5">
        <v>2</v>
      </c>
      <c r="I181" s="5">
        <v>20170101</v>
      </c>
      <c r="J181" s="5">
        <v>5</v>
      </c>
      <c r="K181" s="5" t="s">
        <v>479</v>
      </c>
      <c r="L181" s="5" t="s">
        <v>503</v>
      </c>
    </row>
    <row r="182" spans="1:12" hidden="1" x14ac:dyDescent="0.25">
      <c r="A182" s="5" t="s">
        <v>495</v>
      </c>
      <c r="B182" s="5" t="s">
        <v>496</v>
      </c>
      <c r="C182" s="5" t="s">
        <v>497</v>
      </c>
      <c r="D182" s="5" t="str">
        <f>"9780495114789"</f>
        <v>9780495114789</v>
      </c>
      <c r="E182" s="5" t="s">
        <v>15</v>
      </c>
      <c r="F182" s="5" t="s">
        <v>159</v>
      </c>
      <c r="G182" s="5">
        <v>2008</v>
      </c>
      <c r="H182" s="5">
        <v>4</v>
      </c>
      <c r="I182" s="5">
        <v>20170101</v>
      </c>
      <c r="J182" s="5">
        <v>20</v>
      </c>
      <c r="K182" s="5" t="s">
        <v>479</v>
      </c>
      <c r="L182" s="5" t="s">
        <v>503</v>
      </c>
    </row>
    <row r="183" spans="1:12" hidden="1" x14ac:dyDescent="0.25">
      <c r="A183" s="5" t="s">
        <v>504</v>
      </c>
      <c r="B183" s="5" t="s">
        <v>505</v>
      </c>
      <c r="C183" s="5" t="s">
        <v>506</v>
      </c>
      <c r="D183" s="5" t="str">
        <f>"978-019960413"</f>
        <v>978-019960413</v>
      </c>
      <c r="E183" s="5" t="str">
        <f>"0199604134"</f>
        <v>0199604134</v>
      </c>
      <c r="F183" s="5" t="s">
        <v>159</v>
      </c>
      <c r="G183" s="5">
        <v>2013</v>
      </c>
      <c r="H183" s="5">
        <v>2</v>
      </c>
      <c r="I183" s="5">
        <v>20170101</v>
      </c>
      <c r="J183" s="5">
        <v>80</v>
      </c>
      <c r="K183" s="5" t="s">
        <v>479</v>
      </c>
      <c r="L183" s="5" t="s">
        <v>507</v>
      </c>
    </row>
    <row r="184" spans="1:12" hidden="1" x14ac:dyDescent="0.25">
      <c r="A184" s="5" t="s">
        <v>476</v>
      </c>
      <c r="B184" s="5" t="s">
        <v>477</v>
      </c>
      <c r="C184" s="5" t="s">
        <v>478</v>
      </c>
      <c r="D184" s="5" t="str">
        <f>"9781442554603"</f>
        <v>9781442554603</v>
      </c>
      <c r="E184" s="5" t="s">
        <v>15</v>
      </c>
      <c r="F184" s="5" t="s">
        <v>159</v>
      </c>
      <c r="G184" s="5">
        <v>2013</v>
      </c>
      <c r="H184" s="5">
        <v>3</v>
      </c>
      <c r="I184" s="5">
        <v>20170101</v>
      </c>
      <c r="J184" s="5">
        <v>350</v>
      </c>
      <c r="K184" s="5" t="s">
        <v>479</v>
      </c>
      <c r="L184" s="5" t="s">
        <v>508</v>
      </c>
    </row>
    <row r="185" spans="1:12" hidden="1" x14ac:dyDescent="0.25">
      <c r="A185" s="5" t="s">
        <v>509</v>
      </c>
      <c r="B185" s="5" t="s">
        <v>510</v>
      </c>
      <c r="C185" s="5" t="s">
        <v>110</v>
      </c>
      <c r="D185" s="5" t="str">
        <f>"9780199680764"</f>
        <v>9780199680764</v>
      </c>
      <c r="E185" s="5" t="str">
        <f>"0199680760"</f>
        <v>0199680760</v>
      </c>
      <c r="F185" s="5" t="s">
        <v>159</v>
      </c>
      <c r="G185" s="5">
        <v>2013</v>
      </c>
      <c r="H185" s="5">
        <v>1</v>
      </c>
      <c r="I185" s="5">
        <v>20170201</v>
      </c>
      <c r="J185" s="5">
        <v>20</v>
      </c>
      <c r="K185" s="5" t="s">
        <v>511</v>
      </c>
      <c r="L185" s="5" t="s">
        <v>512</v>
      </c>
    </row>
    <row r="186" spans="1:12" hidden="1" x14ac:dyDescent="0.25">
      <c r="A186" s="5" t="s">
        <v>513</v>
      </c>
      <c r="B186" s="5" t="s">
        <v>514</v>
      </c>
      <c r="C186" s="5" t="s">
        <v>515</v>
      </c>
      <c r="D186" s="5" t="str">
        <f>"9781292100319"</f>
        <v>9781292100319</v>
      </c>
      <c r="E186" s="5" t="str">
        <f>"1292100311"</f>
        <v>1292100311</v>
      </c>
      <c r="F186" s="5" t="s">
        <v>159</v>
      </c>
      <c r="G186" s="5">
        <v>2015</v>
      </c>
      <c r="H186" s="5">
        <v>14</v>
      </c>
      <c r="I186" s="5">
        <v>20170201</v>
      </c>
      <c r="J186" s="5">
        <v>200</v>
      </c>
      <c r="K186" s="5" t="s">
        <v>511</v>
      </c>
      <c r="L186" s="5" t="s">
        <v>516</v>
      </c>
    </row>
    <row r="187" spans="1:12" hidden="1" x14ac:dyDescent="0.25">
      <c r="A187" s="5" t="s">
        <v>517</v>
      </c>
      <c r="B187" s="5" t="s">
        <v>518</v>
      </c>
      <c r="C187" s="5" t="s">
        <v>70</v>
      </c>
      <c r="D187" s="5" t="str">
        <f>"978-047001189"</f>
        <v>978-047001189</v>
      </c>
      <c r="E187" s="5" t="str">
        <f>"0470011890"</f>
        <v>0470011890</v>
      </c>
      <c r="F187" s="5" t="s">
        <v>159</v>
      </c>
      <c r="G187" s="5">
        <v>2009</v>
      </c>
      <c r="H187" s="5">
        <v>1</v>
      </c>
      <c r="I187" s="5">
        <v>20170201</v>
      </c>
      <c r="J187" s="5">
        <v>30</v>
      </c>
      <c r="K187" s="5" t="s">
        <v>511</v>
      </c>
      <c r="L187" s="5" t="s">
        <v>519</v>
      </c>
    </row>
    <row r="188" spans="1:12" hidden="1" x14ac:dyDescent="0.25">
      <c r="A188" s="5" t="s">
        <v>520</v>
      </c>
      <c r="B188" s="5" t="s">
        <v>521</v>
      </c>
      <c r="C188" s="5" t="s">
        <v>522</v>
      </c>
      <c r="D188" s="5" t="str">
        <f>"978-075062896"</f>
        <v>978-075062896</v>
      </c>
      <c r="E188" s="5" t="str">
        <f>"0750628960"</f>
        <v>0750628960</v>
      </c>
      <c r="F188" s="5" t="s">
        <v>159</v>
      </c>
      <c r="G188" s="5">
        <v>1976</v>
      </c>
      <c r="H188" s="5">
        <v>3</v>
      </c>
      <c r="I188" s="5">
        <v>20170201</v>
      </c>
      <c r="J188" s="5">
        <v>30</v>
      </c>
      <c r="K188" s="5" t="s">
        <v>511</v>
      </c>
      <c r="L188" s="5" t="s">
        <v>519</v>
      </c>
    </row>
    <row r="189" spans="1:12" hidden="1" x14ac:dyDescent="0.25">
      <c r="A189" s="5" t="s">
        <v>523</v>
      </c>
      <c r="B189" s="5" t="s">
        <v>524</v>
      </c>
      <c r="C189" s="5" t="s">
        <v>525</v>
      </c>
      <c r="D189" s="5" t="str">
        <f>"9780201380279"</f>
        <v>9780201380279</v>
      </c>
      <c r="E189" s="5" t="str">
        <f>"0201380277"</f>
        <v>0201380277</v>
      </c>
      <c r="F189" s="5" t="s">
        <v>159</v>
      </c>
      <c r="G189" s="5">
        <v>1999</v>
      </c>
      <c r="H189" s="5">
        <v>1</v>
      </c>
      <c r="I189" s="5">
        <v>20170201</v>
      </c>
      <c r="J189" s="5">
        <v>20</v>
      </c>
      <c r="K189" s="5" t="s">
        <v>511</v>
      </c>
      <c r="L189" s="5" t="s">
        <v>526</v>
      </c>
    </row>
    <row r="190" spans="1:12" hidden="1" x14ac:dyDescent="0.25">
      <c r="A190" s="5" t="s">
        <v>527</v>
      </c>
      <c r="B190" s="5" t="s">
        <v>528</v>
      </c>
      <c r="C190" s="5" t="s">
        <v>529</v>
      </c>
      <c r="D190" s="5" t="str">
        <f>"9781259254444"</f>
        <v>9781259254444</v>
      </c>
      <c r="E190" s="5" t="s">
        <v>15</v>
      </c>
      <c r="F190" s="5" t="s">
        <v>159</v>
      </c>
      <c r="G190" s="5">
        <v>2016</v>
      </c>
      <c r="H190" s="5">
        <v>3</v>
      </c>
      <c r="I190" s="5">
        <v>20170201</v>
      </c>
      <c r="J190" s="5">
        <v>500</v>
      </c>
      <c r="K190" s="5" t="s">
        <v>511</v>
      </c>
      <c r="L190" s="5" t="s">
        <v>530</v>
      </c>
    </row>
    <row r="191" spans="1:12" hidden="1" x14ac:dyDescent="0.25">
      <c r="A191" s="5" t="s">
        <v>531</v>
      </c>
      <c r="B191" s="5" t="s">
        <v>532</v>
      </c>
      <c r="C191" s="5" t="s">
        <v>299</v>
      </c>
      <c r="D191" s="5" t="s">
        <v>15</v>
      </c>
      <c r="E191" s="5" t="str">
        <f>"0632063777"</f>
        <v>0632063777</v>
      </c>
      <c r="F191" s="5" t="s">
        <v>16</v>
      </c>
      <c r="G191" s="5">
        <v>2010</v>
      </c>
      <c r="H191" s="5">
        <v>2</v>
      </c>
      <c r="I191" s="5">
        <v>20170101</v>
      </c>
      <c r="J191" s="5">
        <v>50</v>
      </c>
      <c r="K191" s="5" t="s">
        <v>533</v>
      </c>
      <c r="L191" s="5" t="s">
        <v>534</v>
      </c>
    </row>
    <row r="192" spans="1:12" hidden="1" x14ac:dyDescent="0.25">
      <c r="A192" s="5" t="s">
        <v>535</v>
      </c>
      <c r="B192" s="5" t="s">
        <v>536</v>
      </c>
      <c r="C192" s="5" t="s">
        <v>537</v>
      </c>
      <c r="D192" s="5" t="str">
        <f>"9780321643186"</f>
        <v>9780321643186</v>
      </c>
      <c r="E192" s="5" t="str">
        <f>"0321643186"</f>
        <v>0321643186</v>
      </c>
      <c r="F192" s="5" t="s">
        <v>159</v>
      </c>
      <c r="G192" s="5">
        <v>2011</v>
      </c>
      <c r="H192" s="5">
        <v>5</v>
      </c>
      <c r="I192" s="5">
        <v>20170101</v>
      </c>
      <c r="J192" s="5">
        <v>30</v>
      </c>
      <c r="K192" s="5" t="s">
        <v>533</v>
      </c>
      <c r="L192" s="5" t="s">
        <v>538</v>
      </c>
    </row>
    <row r="193" spans="1:12" hidden="1" x14ac:dyDescent="0.25">
      <c r="A193" s="5" t="s">
        <v>539</v>
      </c>
      <c r="B193" s="5" t="s">
        <v>540</v>
      </c>
      <c r="C193" s="5" t="s">
        <v>299</v>
      </c>
      <c r="D193" s="5" t="str">
        <f>"9781405186124"</f>
        <v>9781405186124</v>
      </c>
      <c r="E193" s="5" t="s">
        <v>15</v>
      </c>
      <c r="F193" s="5" t="s">
        <v>16</v>
      </c>
      <c r="G193" s="5">
        <v>2014</v>
      </c>
      <c r="H193" s="5">
        <v>1</v>
      </c>
      <c r="I193" s="5">
        <v>20170101</v>
      </c>
      <c r="J193" s="5">
        <v>30</v>
      </c>
      <c r="K193" s="5" t="s">
        <v>533</v>
      </c>
      <c r="L193" s="5" t="s">
        <v>541</v>
      </c>
    </row>
    <row r="194" spans="1:12" hidden="1" x14ac:dyDescent="0.25">
      <c r="A194" s="5" t="s">
        <v>542</v>
      </c>
      <c r="B194" s="5" t="s">
        <v>543</v>
      </c>
      <c r="C194" s="5" t="s">
        <v>32</v>
      </c>
      <c r="D194" s="5" t="str">
        <f>"9780321526564"</f>
        <v>9780321526564</v>
      </c>
      <c r="E194" s="5" t="str">
        <f>"0321526562"</f>
        <v>0321526562</v>
      </c>
      <c r="F194" s="5" t="s">
        <v>16</v>
      </c>
      <c r="G194" s="5">
        <v>2008</v>
      </c>
      <c r="H194" s="5">
        <v>1</v>
      </c>
      <c r="I194" s="5">
        <v>20170201</v>
      </c>
      <c r="J194" s="5">
        <v>200</v>
      </c>
      <c r="K194" s="5" t="s">
        <v>544</v>
      </c>
      <c r="L194" s="5" t="s">
        <v>545</v>
      </c>
    </row>
    <row r="195" spans="1:12" hidden="1" x14ac:dyDescent="0.25">
      <c r="A195" s="5" t="s">
        <v>546</v>
      </c>
      <c r="B195" s="5" t="s">
        <v>543</v>
      </c>
      <c r="C195" s="5" t="s">
        <v>525</v>
      </c>
      <c r="D195" s="5" t="str">
        <f>"9780321573513"</f>
        <v>9780321573513</v>
      </c>
      <c r="E195" s="5" t="str">
        <f>"032157351X"</f>
        <v>032157351X</v>
      </c>
      <c r="F195" s="5" t="s">
        <v>16</v>
      </c>
      <c r="G195" s="5">
        <v>2011</v>
      </c>
      <c r="H195" s="5">
        <v>4</v>
      </c>
      <c r="I195" s="5">
        <v>20170201</v>
      </c>
      <c r="J195" s="5">
        <v>80</v>
      </c>
      <c r="K195" s="5" t="s">
        <v>544</v>
      </c>
      <c r="L195" s="5" t="s">
        <v>547</v>
      </c>
    </row>
    <row r="196" spans="1:12" hidden="1" x14ac:dyDescent="0.25">
      <c r="A196" s="5" t="s">
        <v>542</v>
      </c>
      <c r="B196" s="5" t="s">
        <v>543</v>
      </c>
      <c r="C196" s="5" t="s">
        <v>32</v>
      </c>
      <c r="D196" s="5" t="str">
        <f>"9780321526564"</f>
        <v>9780321526564</v>
      </c>
      <c r="E196" s="5" t="str">
        <f>"0321526562"</f>
        <v>0321526562</v>
      </c>
      <c r="F196" s="5" t="s">
        <v>16</v>
      </c>
      <c r="G196" s="5">
        <v>2008</v>
      </c>
      <c r="H196" s="5">
        <v>1</v>
      </c>
      <c r="I196" s="5">
        <v>20170201</v>
      </c>
      <c r="J196" s="5">
        <v>150</v>
      </c>
      <c r="K196" s="5" t="s">
        <v>544</v>
      </c>
      <c r="L196" s="5" t="s">
        <v>548</v>
      </c>
    </row>
    <row r="197" spans="1:12" hidden="1" x14ac:dyDescent="0.25">
      <c r="A197" s="5" t="s">
        <v>52</v>
      </c>
      <c r="B197" s="5" t="s">
        <v>53</v>
      </c>
      <c r="C197" s="5" t="s">
        <v>54</v>
      </c>
      <c r="D197" s="5" t="str">
        <f>"9780199044733"</f>
        <v>9780199044733</v>
      </c>
      <c r="E197" s="5" t="s">
        <v>15</v>
      </c>
      <c r="F197" s="5" t="s">
        <v>16</v>
      </c>
      <c r="G197" s="5">
        <v>2014</v>
      </c>
      <c r="H197" s="5">
        <v>4</v>
      </c>
      <c r="I197" s="5">
        <v>20170115</v>
      </c>
      <c r="J197" s="5">
        <v>20</v>
      </c>
      <c r="K197" s="5" t="s">
        <v>549</v>
      </c>
      <c r="L197" s="5" t="s">
        <v>550</v>
      </c>
    </row>
    <row r="198" spans="1:12" hidden="1" x14ac:dyDescent="0.25">
      <c r="A198" s="5" t="s">
        <v>551</v>
      </c>
      <c r="B198" s="5" t="s">
        <v>552</v>
      </c>
      <c r="C198" s="5" t="s">
        <v>553</v>
      </c>
      <c r="D198" s="5" t="str">
        <f>"9780627033483"</f>
        <v>9780627033483</v>
      </c>
      <c r="E198" s="5" t="s">
        <v>15</v>
      </c>
      <c r="F198" s="5" t="s">
        <v>16</v>
      </c>
      <c r="G198" s="5">
        <v>2015</v>
      </c>
      <c r="H198" s="5">
        <v>1</v>
      </c>
      <c r="I198" s="5">
        <v>20170115</v>
      </c>
      <c r="J198" s="5">
        <v>10</v>
      </c>
      <c r="K198" s="5" t="s">
        <v>549</v>
      </c>
      <c r="L198" s="5" t="s">
        <v>550</v>
      </c>
    </row>
    <row r="199" spans="1:12" hidden="1" x14ac:dyDescent="0.25">
      <c r="A199" s="5" t="s">
        <v>554</v>
      </c>
      <c r="B199" s="5" t="s">
        <v>555</v>
      </c>
      <c r="C199" s="5" t="s">
        <v>556</v>
      </c>
      <c r="D199" s="5" t="s">
        <v>15</v>
      </c>
      <c r="E199" s="5" t="str">
        <f>"9780702189"</f>
        <v>9780702189</v>
      </c>
      <c r="F199" s="5" t="s">
        <v>16</v>
      </c>
      <c r="G199" s="5">
        <v>2016</v>
      </c>
      <c r="H199" s="5">
        <v>1</v>
      </c>
      <c r="I199" s="5">
        <v>20170115</v>
      </c>
      <c r="J199" s="5">
        <v>20</v>
      </c>
      <c r="K199" s="5" t="s">
        <v>549</v>
      </c>
      <c r="L199" s="5" t="s">
        <v>550</v>
      </c>
    </row>
    <row r="200" spans="1:12" hidden="1" x14ac:dyDescent="0.25">
      <c r="A200" s="5" t="s">
        <v>557</v>
      </c>
      <c r="B200" s="5" t="s">
        <v>558</v>
      </c>
      <c r="C200" s="5" t="s">
        <v>559</v>
      </c>
      <c r="D200" s="5" t="str">
        <f>"978 0 7962248"</f>
        <v>978 0 7962248</v>
      </c>
      <c r="E200" s="5" t="str">
        <f>"0 7962 248"</f>
        <v>0 7962 248</v>
      </c>
      <c r="F200" s="5" t="s">
        <v>16</v>
      </c>
      <c r="G200" s="5">
        <v>2009</v>
      </c>
      <c r="H200" s="5">
        <v>2</v>
      </c>
      <c r="I200" s="5">
        <v>20170115</v>
      </c>
      <c r="J200" s="5">
        <v>20</v>
      </c>
      <c r="K200" s="5" t="s">
        <v>549</v>
      </c>
      <c r="L200" s="5" t="s">
        <v>560</v>
      </c>
    </row>
    <row r="201" spans="1:12" hidden="1" x14ac:dyDescent="0.25">
      <c r="A201" s="5" t="s">
        <v>561</v>
      </c>
      <c r="B201" s="5" t="s">
        <v>562</v>
      </c>
      <c r="C201" s="5" t="s">
        <v>563</v>
      </c>
      <c r="D201" s="5" t="str">
        <f>"9780840032843"</f>
        <v>9780840032843</v>
      </c>
      <c r="E201" s="5" t="str">
        <f>"0840032846"</f>
        <v>0840032846</v>
      </c>
      <c r="F201" s="5" t="s">
        <v>16</v>
      </c>
      <c r="G201" s="5">
        <v>2011</v>
      </c>
      <c r="H201" s="5">
        <v>1</v>
      </c>
      <c r="I201" s="5">
        <v>20170115</v>
      </c>
      <c r="J201" s="5">
        <v>20</v>
      </c>
      <c r="K201" s="5" t="s">
        <v>549</v>
      </c>
      <c r="L201" s="5" t="s">
        <v>560</v>
      </c>
    </row>
    <row r="202" spans="1:12" hidden="1" x14ac:dyDescent="0.25">
      <c r="A202" s="5" t="s">
        <v>564</v>
      </c>
      <c r="B202" s="5" t="s">
        <v>565</v>
      </c>
      <c r="C202" s="5" t="s">
        <v>553</v>
      </c>
      <c r="D202" s="5" t="s">
        <v>15</v>
      </c>
      <c r="E202" s="5" t="str">
        <f>"0 627 0262"</f>
        <v>0 627 0262</v>
      </c>
      <c r="F202" s="5" t="s">
        <v>16</v>
      </c>
      <c r="G202" s="5">
        <v>2006</v>
      </c>
      <c r="H202" s="5">
        <v>2</v>
      </c>
      <c r="I202" s="5">
        <v>20170115</v>
      </c>
      <c r="J202" s="5">
        <v>10</v>
      </c>
      <c r="K202" s="5" t="s">
        <v>549</v>
      </c>
      <c r="L202" s="5" t="s">
        <v>566</v>
      </c>
    </row>
    <row r="203" spans="1:12" hidden="1" x14ac:dyDescent="0.25">
      <c r="A203" s="5" t="s">
        <v>567</v>
      </c>
      <c r="B203" s="5" t="s">
        <v>568</v>
      </c>
      <c r="C203" s="5" t="s">
        <v>569</v>
      </c>
      <c r="D203" s="5" t="str">
        <f>"9780627026843"</f>
        <v>9780627026843</v>
      </c>
      <c r="E203" s="5" t="s">
        <v>15</v>
      </c>
      <c r="F203" s="5" t="s">
        <v>16</v>
      </c>
      <c r="G203" s="5">
        <v>2007</v>
      </c>
      <c r="H203" s="5">
        <v>1</v>
      </c>
      <c r="I203" s="5">
        <v>20170115</v>
      </c>
      <c r="J203" s="5">
        <v>10</v>
      </c>
      <c r="K203" s="5" t="s">
        <v>549</v>
      </c>
      <c r="L203" s="5" t="s">
        <v>566</v>
      </c>
    </row>
    <row r="204" spans="1:12" hidden="1" x14ac:dyDescent="0.25">
      <c r="A204" s="5" t="s">
        <v>570</v>
      </c>
      <c r="B204" s="5" t="s">
        <v>571</v>
      </c>
      <c r="C204" s="5" t="s">
        <v>572</v>
      </c>
      <c r="D204" s="5" t="s">
        <v>15</v>
      </c>
      <c r="E204" s="5" t="str">
        <f>"1583918310"</f>
        <v>1583918310</v>
      </c>
      <c r="F204" s="5" t="s">
        <v>16</v>
      </c>
      <c r="G204" s="5">
        <v>2008</v>
      </c>
      <c r="H204" s="5">
        <v>2</v>
      </c>
      <c r="I204" s="5">
        <v>20170115</v>
      </c>
      <c r="J204" s="5">
        <v>10</v>
      </c>
      <c r="K204" s="5" t="s">
        <v>549</v>
      </c>
      <c r="L204" s="5" t="s">
        <v>566</v>
      </c>
    </row>
    <row r="205" spans="1:12" hidden="1" x14ac:dyDescent="0.25">
      <c r="A205" s="5" t="s">
        <v>573</v>
      </c>
      <c r="B205" s="5" t="s">
        <v>574</v>
      </c>
      <c r="C205" s="5" t="s">
        <v>14</v>
      </c>
      <c r="D205" s="5" t="s">
        <v>15</v>
      </c>
      <c r="E205" s="5" t="str">
        <f>"9780702178"</f>
        <v>9780702178</v>
      </c>
      <c r="F205" s="5" t="s">
        <v>16</v>
      </c>
      <c r="G205" s="5">
        <v>2010</v>
      </c>
      <c r="H205" s="5">
        <v>1</v>
      </c>
      <c r="I205" s="5">
        <v>20170115</v>
      </c>
      <c r="J205" s="5">
        <v>10</v>
      </c>
      <c r="K205" s="5" t="s">
        <v>549</v>
      </c>
      <c r="L205" s="5" t="s">
        <v>566</v>
      </c>
    </row>
    <row r="206" spans="1:12" hidden="1" x14ac:dyDescent="0.25">
      <c r="A206" s="5" t="s">
        <v>575</v>
      </c>
      <c r="B206" s="5" t="s">
        <v>576</v>
      </c>
      <c r="C206" s="5" t="s">
        <v>577</v>
      </c>
      <c r="D206" s="5" t="s">
        <v>15</v>
      </c>
      <c r="E206" s="5" t="str">
        <f>"1609185048"</f>
        <v>1609185048</v>
      </c>
      <c r="F206" s="5" t="s">
        <v>159</v>
      </c>
      <c r="G206" s="5">
        <v>2011</v>
      </c>
      <c r="H206" s="5">
        <v>1</v>
      </c>
      <c r="I206" s="5">
        <v>20170115</v>
      </c>
      <c r="J206" s="5">
        <v>10</v>
      </c>
      <c r="K206" s="5" t="s">
        <v>549</v>
      </c>
      <c r="L206" s="5" t="s">
        <v>566</v>
      </c>
    </row>
    <row r="207" spans="1:12" hidden="1" x14ac:dyDescent="0.25">
      <c r="A207" s="5" t="s">
        <v>578</v>
      </c>
      <c r="B207" s="5" t="s">
        <v>579</v>
      </c>
      <c r="C207" s="5" t="s">
        <v>580</v>
      </c>
      <c r="D207" s="5" t="str">
        <f>"9780199054404"</f>
        <v>9780199054404</v>
      </c>
      <c r="E207" s="5" t="s">
        <v>15</v>
      </c>
      <c r="F207" s="5" t="s">
        <v>16</v>
      </c>
      <c r="G207" s="5">
        <v>2014</v>
      </c>
      <c r="H207" s="5">
        <v>5</v>
      </c>
      <c r="I207" s="5">
        <v>20170115</v>
      </c>
      <c r="J207" s="5">
        <v>105</v>
      </c>
      <c r="K207" s="5" t="s">
        <v>549</v>
      </c>
      <c r="L207" s="5" t="s">
        <v>581</v>
      </c>
    </row>
    <row r="208" spans="1:12" hidden="1" x14ac:dyDescent="0.25">
      <c r="A208" s="5" t="s">
        <v>582</v>
      </c>
      <c r="B208" s="5" t="s">
        <v>583</v>
      </c>
      <c r="C208" s="5" t="s">
        <v>553</v>
      </c>
      <c r="D208" s="5" t="str">
        <f>"9780627033759"</f>
        <v>9780627033759</v>
      </c>
      <c r="E208" s="5" t="s">
        <v>15</v>
      </c>
      <c r="F208" s="5" t="s">
        <v>16</v>
      </c>
      <c r="G208" s="5">
        <v>2011</v>
      </c>
      <c r="H208" s="5">
        <v>3</v>
      </c>
      <c r="I208" s="5">
        <v>20170115</v>
      </c>
      <c r="J208" s="5">
        <v>105</v>
      </c>
      <c r="K208" s="5" t="s">
        <v>549</v>
      </c>
      <c r="L208" s="5" t="s">
        <v>581</v>
      </c>
    </row>
    <row r="209" spans="1:12" hidden="1" x14ac:dyDescent="0.25">
      <c r="A209" s="5" t="s">
        <v>578</v>
      </c>
      <c r="B209" s="5" t="s">
        <v>579</v>
      </c>
      <c r="C209" s="5" t="s">
        <v>580</v>
      </c>
      <c r="D209" s="5" t="str">
        <f>"9780199054404"</f>
        <v>9780199054404</v>
      </c>
      <c r="E209" s="5" t="s">
        <v>15</v>
      </c>
      <c r="F209" s="5" t="s">
        <v>16</v>
      </c>
      <c r="G209" s="5">
        <v>2014</v>
      </c>
      <c r="H209" s="5">
        <v>5</v>
      </c>
      <c r="I209" s="5">
        <v>20170115</v>
      </c>
      <c r="J209" s="5">
        <v>108</v>
      </c>
      <c r="K209" s="5" t="s">
        <v>549</v>
      </c>
      <c r="L209" s="5" t="s">
        <v>584</v>
      </c>
    </row>
    <row r="210" spans="1:12" hidden="1" x14ac:dyDescent="0.25">
      <c r="A210" s="5" t="s">
        <v>582</v>
      </c>
      <c r="B210" s="5" t="s">
        <v>583</v>
      </c>
      <c r="C210" s="5" t="s">
        <v>553</v>
      </c>
      <c r="D210" s="5" t="str">
        <f>"9780627033759"</f>
        <v>9780627033759</v>
      </c>
      <c r="E210" s="5" t="s">
        <v>15</v>
      </c>
      <c r="F210" s="5" t="s">
        <v>16</v>
      </c>
      <c r="G210" s="5">
        <v>2016</v>
      </c>
      <c r="H210" s="5">
        <v>3</v>
      </c>
      <c r="I210" s="5">
        <v>20170115</v>
      </c>
      <c r="J210" s="5">
        <v>108</v>
      </c>
      <c r="K210" s="5" t="s">
        <v>549</v>
      </c>
      <c r="L210" s="5" t="s">
        <v>584</v>
      </c>
    </row>
    <row r="211" spans="1:12" hidden="1" x14ac:dyDescent="0.25">
      <c r="A211" s="5" t="s">
        <v>582</v>
      </c>
      <c r="B211" s="5" t="s">
        <v>583</v>
      </c>
      <c r="C211" s="5" t="s">
        <v>553</v>
      </c>
      <c r="D211" s="5" t="str">
        <f>"9780627033759"</f>
        <v>9780627033759</v>
      </c>
      <c r="E211" s="5" t="s">
        <v>15</v>
      </c>
      <c r="F211" s="5" t="s">
        <v>16</v>
      </c>
      <c r="G211" s="5">
        <v>2016</v>
      </c>
      <c r="H211" s="5">
        <v>3</v>
      </c>
      <c r="I211" s="5">
        <v>20170115</v>
      </c>
      <c r="J211" s="5">
        <v>10</v>
      </c>
      <c r="K211" s="5" t="s">
        <v>549</v>
      </c>
      <c r="L211" s="5" t="s">
        <v>585</v>
      </c>
    </row>
    <row r="212" spans="1:12" hidden="1" x14ac:dyDescent="0.25">
      <c r="A212" s="5" t="s">
        <v>586</v>
      </c>
      <c r="B212" s="5" t="s">
        <v>587</v>
      </c>
      <c r="C212" s="5" t="s">
        <v>588</v>
      </c>
      <c r="D212" s="5" t="str">
        <f>"9780970267139"</f>
        <v>9780970267139</v>
      </c>
      <c r="E212" s="5" t="s">
        <v>15</v>
      </c>
      <c r="F212" s="5" t="s">
        <v>16</v>
      </c>
      <c r="G212" s="5">
        <v>2002</v>
      </c>
      <c r="H212" s="5">
        <v>5</v>
      </c>
      <c r="I212" s="5">
        <v>20170115</v>
      </c>
      <c r="J212" s="5">
        <v>10</v>
      </c>
      <c r="K212" s="5" t="s">
        <v>549</v>
      </c>
      <c r="L212" s="5" t="s">
        <v>589</v>
      </c>
    </row>
    <row r="213" spans="1:12" hidden="1" x14ac:dyDescent="0.25">
      <c r="A213" s="5" t="s">
        <v>590</v>
      </c>
      <c r="B213" s="5" t="s">
        <v>591</v>
      </c>
      <c r="C213" s="5" t="s">
        <v>592</v>
      </c>
      <c r="D213" s="5" t="s">
        <v>15</v>
      </c>
      <c r="E213" s="5" t="str">
        <f>"RAS ID5472"</f>
        <v>RAS ID5472</v>
      </c>
      <c r="F213" s="5" t="s">
        <v>16</v>
      </c>
      <c r="G213" s="5">
        <v>2016</v>
      </c>
      <c r="H213" s="5">
        <v>1</v>
      </c>
      <c r="I213" s="5">
        <v>20170115</v>
      </c>
      <c r="J213" s="5">
        <v>10</v>
      </c>
      <c r="K213" s="5" t="s">
        <v>549</v>
      </c>
      <c r="L213" s="5" t="s">
        <v>589</v>
      </c>
    </row>
    <row r="214" spans="1:12" hidden="1" x14ac:dyDescent="0.25">
      <c r="A214" s="5" t="s">
        <v>593</v>
      </c>
      <c r="B214" s="5" t="s">
        <v>594</v>
      </c>
      <c r="C214" s="5" t="s">
        <v>595</v>
      </c>
      <c r="D214" s="5" t="str">
        <f>"978 1 86814 5"</f>
        <v>978 1 86814 5</v>
      </c>
      <c r="E214" s="5" t="s">
        <v>15</v>
      </c>
      <c r="F214" s="5" t="s">
        <v>16</v>
      </c>
      <c r="G214" s="5">
        <v>2013</v>
      </c>
      <c r="H214" s="5">
        <v>1</v>
      </c>
      <c r="I214" s="5">
        <v>20170115</v>
      </c>
      <c r="J214" s="5">
        <v>10</v>
      </c>
      <c r="K214" s="5" t="s">
        <v>549</v>
      </c>
      <c r="L214" s="5" t="s">
        <v>589</v>
      </c>
    </row>
    <row r="215" spans="1:12" hidden="1" x14ac:dyDescent="0.25">
      <c r="A215" s="5" t="s">
        <v>596</v>
      </c>
      <c r="B215" s="5" t="s">
        <v>597</v>
      </c>
      <c r="C215" s="5" t="s">
        <v>14</v>
      </c>
      <c r="D215" s="5" t="str">
        <f>" 978070218979"</f>
        <v xml:space="preserve"> 978070218979</v>
      </c>
      <c r="E215" s="5" t="s">
        <v>15</v>
      </c>
      <c r="F215" s="5" t="s">
        <v>16</v>
      </c>
      <c r="G215" s="5">
        <v>2016</v>
      </c>
      <c r="H215" s="5">
        <v>1</v>
      </c>
      <c r="I215" s="5">
        <v>20170115</v>
      </c>
      <c r="J215" s="5">
        <v>10</v>
      </c>
      <c r="K215" s="5" t="s">
        <v>549</v>
      </c>
      <c r="L215" s="5" t="s">
        <v>589</v>
      </c>
    </row>
    <row r="216" spans="1:12" hidden="1" x14ac:dyDescent="0.25">
      <c r="A216" s="5" t="s">
        <v>598</v>
      </c>
      <c r="B216" s="5" t="s">
        <v>599</v>
      </c>
      <c r="C216" s="5" t="s">
        <v>107</v>
      </c>
      <c r="D216" s="5" t="str">
        <f>" 978062703119"</f>
        <v xml:space="preserve"> 978062703119</v>
      </c>
      <c r="E216" s="5" t="s">
        <v>15</v>
      </c>
      <c r="F216" s="5" t="s">
        <v>16</v>
      </c>
      <c r="G216" s="5">
        <v>2014</v>
      </c>
      <c r="H216" s="5">
        <v>1</v>
      </c>
      <c r="I216" s="5">
        <v>20170115</v>
      </c>
      <c r="J216" s="5">
        <v>80</v>
      </c>
      <c r="K216" s="5" t="s">
        <v>549</v>
      </c>
      <c r="L216" s="5" t="s">
        <v>600</v>
      </c>
    </row>
    <row r="217" spans="1:12" hidden="1" x14ac:dyDescent="0.25">
      <c r="A217" s="5" t="s">
        <v>601</v>
      </c>
      <c r="B217" s="5" t="s">
        <v>602</v>
      </c>
      <c r="C217" s="5" t="s">
        <v>553</v>
      </c>
      <c r="D217" s="5" t="str">
        <f>"9780627030604"</f>
        <v>9780627030604</v>
      </c>
      <c r="E217" s="5" t="s">
        <v>15</v>
      </c>
      <c r="F217" s="5" t="s">
        <v>16</v>
      </c>
      <c r="G217" s="5">
        <v>2012</v>
      </c>
      <c r="H217" s="5">
        <v>1</v>
      </c>
      <c r="I217" s="5">
        <v>20170115</v>
      </c>
      <c r="J217" s="5">
        <v>200</v>
      </c>
      <c r="K217" s="5" t="s">
        <v>549</v>
      </c>
      <c r="L217" s="5" t="s">
        <v>603</v>
      </c>
    </row>
    <row r="218" spans="1:12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44B2BB8DA21847A10E964388CEF7C8" ma:contentTypeVersion="2" ma:contentTypeDescription="Create a new document." ma:contentTypeScope="" ma:versionID="5b778454c031588bade17018c401f3d7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73E02E-7D5B-462E-B5F0-3D1D44877CE3}"/>
</file>

<file path=customXml/itemProps2.xml><?xml version="1.0" encoding="utf-8"?>
<ds:datastoreItem xmlns:ds="http://schemas.openxmlformats.org/officeDocument/2006/customXml" ds:itemID="{F0A93AEE-92EA-4FC1-A13C-D061A044C1BD}"/>
</file>

<file path=customXml/itemProps3.xml><?xml version="1.0" encoding="utf-8"?>
<ds:datastoreItem xmlns:ds="http://schemas.openxmlformats.org/officeDocument/2006/customXml" ds:itemID="{C6B3DFB0-033F-45D1-955B-67496BFCE2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PrescribedVoorgeskrewe2018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Nieuwoudt, Helene, Mev &lt;hj@sun.ac.za&gt;</dc:creator>
  <cp:lastModifiedBy>Lackay, AY, Mev &lt;avdil@sun.ac.za&gt;</cp:lastModifiedBy>
  <cp:lastPrinted>2016-10-10T06:49:56Z</cp:lastPrinted>
  <dcterms:created xsi:type="dcterms:W3CDTF">2016-09-16T09:33:04Z</dcterms:created>
  <dcterms:modified xsi:type="dcterms:W3CDTF">2018-01-19T07:38:14Z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0x0101007E44B2BB8DA21847A10E964388CEF7C8</vt:lpwstr>
  </property>
</Properties>
</file>